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03"/>
  <workbookPr defaultThemeVersion="166925"/>
  <mc:AlternateContent xmlns:mc="http://schemas.openxmlformats.org/markup-compatibility/2006">
    <mc:Choice Requires="x15">
      <x15ac:absPath xmlns:x15ac="http://schemas.microsoft.com/office/spreadsheetml/2010/11/ac" url="C:\Users\MARLYS URIBE\Downloads\"/>
    </mc:Choice>
  </mc:AlternateContent>
  <xr:revisionPtr revIDLastSave="81" documentId="13_ncr:1_{ECD195CB-9486-4376-A00C-144A795D1DC4}" xr6:coauthVersionLast="47" xr6:coauthVersionMax="47" xr10:uidLastSave="{A91B78AD-B569-4CC9-B8D3-4AFEAA4D1D37}"/>
  <bookViews>
    <workbookView xWindow="-120" yWindow="-120" windowWidth="20730" windowHeight="11040" tabRatio="438" xr2:uid="{00000000-000D-0000-FFFF-FFFF00000000}"/>
  </bookViews>
  <sheets>
    <sheet name="Riesgo 1" sheetId="3" r:id="rId1"/>
    <sheet name="Datos" sheetId="5" r:id="rId2"/>
    <sheet name="Instructivo" sheetId="4" r:id="rId3"/>
  </sheets>
  <definedNames>
    <definedName name="_xlnm.Print_Area" localSheetId="0">'Riesgo 1'!$A$1:$AK$19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7" i="3" l="1"/>
  <c r="S26" i="3"/>
  <c r="V26" i="3"/>
  <c r="V23" i="3"/>
  <c r="S23" i="3"/>
  <c r="V24" i="3"/>
  <c r="S24" i="3"/>
  <c r="V22" i="3"/>
  <c r="S22" i="3"/>
  <c r="V21" i="3"/>
  <c r="S21" i="3"/>
  <c r="V20" i="3"/>
  <c r="S20" i="3"/>
  <c r="K20" i="3"/>
  <c r="L20" i="3" s="1"/>
  <c r="M20" i="3" s="1"/>
  <c r="H20" i="3"/>
  <c r="V19" i="3"/>
  <c r="S19" i="3"/>
  <c r="AD20" i="3" l="1"/>
  <c r="AC20" i="3" s="1"/>
  <c r="AD24" i="3"/>
  <c r="AC24" i="3" s="1"/>
  <c r="N20" i="3"/>
  <c r="O20" i="3" s="1"/>
  <c r="I20" i="3"/>
  <c r="Z20" i="3" s="1"/>
  <c r="AB20" i="3" s="1"/>
  <c r="Z21" i="3" s="1"/>
  <c r="AD21" i="3"/>
  <c r="AC21" i="3" s="1"/>
  <c r="V25" i="3"/>
  <c r="S25" i="3"/>
  <c r="K25" i="3"/>
  <c r="H25" i="3"/>
  <c r="AD22" i="3" l="1"/>
  <c r="AA20" i="3"/>
  <c r="AE20" i="3" s="1"/>
  <c r="AF20" i="3" s="1"/>
  <c r="AA21" i="3"/>
  <c r="AE21" i="3" s="1"/>
  <c r="AF21" i="3" s="1"/>
  <c r="AB21" i="3"/>
  <c r="Z22" i="3" s="1"/>
  <c r="AB22" i="3" s="1"/>
  <c r="Z23" i="3" s="1"/>
  <c r="L25" i="3"/>
  <c r="M25" i="3" s="1"/>
  <c r="AD25" i="3" s="1"/>
  <c r="AC25" i="3" s="1"/>
  <c r="I25" i="3"/>
  <c r="Z25" i="3" s="1"/>
  <c r="AB25" i="3" s="1"/>
  <c r="Z26" i="3" s="1"/>
  <c r="AD26" i="3" l="1"/>
  <c r="AC26" i="3" s="1"/>
  <c r="AB26" i="3"/>
  <c r="AA26" i="3"/>
  <c r="AB23" i="3"/>
  <c r="Z24" i="3" s="1"/>
  <c r="AA23" i="3"/>
  <c r="AA22" i="3"/>
  <c r="AC22" i="3"/>
  <c r="AD23" i="3"/>
  <c r="AC23" i="3" s="1"/>
  <c r="N25" i="3"/>
  <c r="O25" i="3" s="1"/>
  <c r="AA25" i="3"/>
  <c r="AE25" i="3" s="1"/>
  <c r="AF25" i="3" s="1"/>
  <c r="AE22" i="3" l="1"/>
  <c r="AF22" i="3" s="1"/>
  <c r="AE26" i="3"/>
  <c r="AF26" i="3" s="1"/>
  <c r="AE23" i="3"/>
  <c r="AF23" i="3" s="1"/>
  <c r="AB24" i="3"/>
  <c r="AA24" i="3"/>
  <c r="AE24" i="3" s="1"/>
  <c r="AF24" i="3" s="1"/>
  <c r="V18" i="3" l="1"/>
  <c r="S18" i="3"/>
  <c r="V17" i="3" l="1"/>
  <c r="S17" i="3"/>
  <c r="K17" i="3" l="1"/>
  <c r="L17" i="3" s="1"/>
  <c r="M17" i="3" l="1"/>
  <c r="AD19" i="3" s="1"/>
  <c r="AC19" i="3" s="1"/>
  <c r="H17" i="3"/>
  <c r="AD17" i="3" l="1"/>
  <c r="AC17" i="3" s="1"/>
  <c r="I17" i="3"/>
  <c r="Z17" i="3" s="1"/>
  <c r="AA17" i="3" s="1"/>
  <c r="N17" i="3"/>
  <c r="O17" i="3" s="1"/>
  <c r="AD18" i="3" l="1"/>
  <c r="AC18" i="3" s="1"/>
  <c r="AE17" i="3"/>
  <c r="AF17" i="3" s="1"/>
  <c r="AB17" i="3"/>
  <c r="Z18" i="3" s="1"/>
  <c r="AA18" i="3" l="1"/>
  <c r="AE18" i="3" s="1"/>
  <c r="AF18" i="3" s="1"/>
  <c r="AB18" i="3"/>
  <c r="Z19" i="3" s="1"/>
  <c r="AA19" i="3" l="1"/>
  <c r="AE19" i="3" s="1"/>
  <c r="AF19" i="3" s="1"/>
  <c r="AB19"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tc={D45A455A-44C3-4B31-B978-4964154088E6}</author>
    <author>tc={5C5E9BF4-3879-459C-A2D0-421D03843620}</author>
    <author>tc={6502FB87-FDA5-48D8-91F7-37675CA5E550}</author>
  </authors>
  <commentList>
    <comment ref="G17" authorId="0" shapeId="0" xr:uid="{D45A455A-44C3-4B31-B978-4964154088E6}">
      <text>
        <t>[Threaded comment]
Your version of Excel allows you to read this threaded comment; however, any edits to it will get removed if the file is opened in a newer version of Excel. Learn more: https://go.microsoft.com/fwlink/?linkid=870924
Comment:
    Se toma como base el numero de radicados anual
Reply:
    Para 2024 se toman como base 7640 Internas Enviadas, 4582 Externas enviadas y 5484 Externas recibidas</t>
      </text>
    </comment>
    <comment ref="G20" authorId="1" shapeId="0" xr:uid="{5C5E9BF4-3879-459C-A2D0-421D03843620}">
      <text>
        <t>[Threaded comment]
Your version of Excel allows you to read this threaded comment; however, any edits to it will get removed if the file is opened in a newer version of Excel. Learn more: https://go.microsoft.com/fwlink/?linkid=870924
Comment:
    Se toma como base el numero de días hábiles que tiene el 2024 y que son los días en los que se implementan los lineamientos de gestión documental.</t>
      </text>
    </comment>
    <comment ref="G25" authorId="2" shapeId="0" xr:uid="{6502FB87-FDA5-48D8-91F7-37675CA5E550}">
      <text>
        <t xml:space="preserve">[Threaded comment]
Your version of Excel allows you to read this threaded comment; however, any edits to it will get removed if the file is opened in a newer version of Excel. Learn more: https://go.microsoft.com/fwlink/?linkid=870924
Comment:
    Se toman como base  los siguientes instrumentos :
 Cuadro de Clasificación Documental - CCD 
Programa de Gestión Documental - PGD 
Formato Único de Inventario Documental - FUID 
Tablas de Retención Documental - TRD 
 Plan Institucional de Archivos - PINAR 
 Tablas de Control de Acceso - TCA 
Banco Terminológico de Tipos, Series y Subseries Documentales
</t>
      </text>
    </comment>
  </commentList>
</comments>
</file>

<file path=xl/sharedStrings.xml><?xml version="1.0" encoding="utf-8"?>
<sst xmlns="http://schemas.openxmlformats.org/spreadsheetml/2006/main" count="265" uniqueCount="198">
  <si>
    <t>GESTION DOCUMENTAL</t>
  </si>
  <si>
    <t>CÓDIGO</t>
  </si>
  <si>
    <t>E-PLA-FT-020</t>
  </si>
  <si>
    <t>VERSIÓN</t>
  </si>
  <si>
    <t>09</t>
  </si>
  <si>
    <t>MAPA DE RIESGOS DE GESTIÓN</t>
  </si>
  <si>
    <t>PÁGINA</t>
  </si>
  <si>
    <t>1 DE 1</t>
  </si>
  <si>
    <t>VIGENTE DESDE</t>
  </si>
  <si>
    <t>Proceso</t>
  </si>
  <si>
    <t>Objetivo del Proceso</t>
  </si>
  <si>
    <t>Establecer, organizar y dirigir la Gestión Documental del IDIPRON, con el fin de de planear y coordinar los procesos archivísticos necesarios para salvaguardar el patrimonio documental y disponerlo para los usuarios; Fijar políticas y expedir lineamientos para garantizar la conservación y el uso adecuado de los documentos (independientemente de su soporte), de conformidad con los planes y programas, promover la organización y fortalecimiento de los archivos en cada una de las sedes para garantizar la eficacia de la gestión de la información y conservación de la memoria institucional.</t>
  </si>
  <si>
    <t>Alcance</t>
  </si>
  <si>
    <t xml:space="preserve">El proceso de gestión documental inicia desde la planeación estratégica de IDIPRON, involucra la formulación de directrices, procedimientos e instrumentos archivísticos, aplicables durante todo el ciclo vital del documento, así como la evaluación y mejora continua en los diferentes procesos archivísticos producción, gestión y tramite, organización, transferencia, Disposición final y Valoración Documental garantizando la conservación y preservación de la información </t>
  </si>
  <si>
    <t>IDENTIFICACIÓN DEL RIESGO</t>
  </si>
  <si>
    <t>VALORACIÓN DEL RIESGO</t>
  </si>
  <si>
    <t>GESTIÓN DEL RIESGO</t>
  </si>
  <si>
    <t xml:space="preserve">MONITOREO </t>
  </si>
  <si>
    <t>SEGUIMIENTO Y EVALUACIÓN</t>
  </si>
  <si>
    <t>Atributos</t>
  </si>
  <si>
    <t>No. De Riesgo</t>
  </si>
  <si>
    <t>Impacto</t>
  </si>
  <si>
    <t>Causa Inmediata</t>
  </si>
  <si>
    <t>Causa Raiz</t>
  </si>
  <si>
    <t>Descripción del Riesgo</t>
  </si>
  <si>
    <t>Clasificación Riesgo</t>
  </si>
  <si>
    <t>Frecuencia con la que se realiza la actividad</t>
  </si>
  <si>
    <t>Probabilidad 
Inherente</t>
  </si>
  <si>
    <t>%</t>
  </si>
  <si>
    <t>Criterios de Impacto</t>
  </si>
  <si>
    <t>Observacion de Impacto</t>
  </si>
  <si>
    <t>Impacto
 Inherente</t>
  </si>
  <si>
    <t>Zona de riesgo</t>
  </si>
  <si>
    <t>Zona de riesgo
inherente</t>
  </si>
  <si>
    <t>No. De control</t>
  </si>
  <si>
    <t>Descripción del Control</t>
  </si>
  <si>
    <t>Afectación</t>
  </si>
  <si>
    <t xml:space="preserve">Tipo </t>
  </si>
  <si>
    <t>Implementación</t>
  </si>
  <si>
    <t>Calificación</t>
  </si>
  <si>
    <t>Documentación</t>
  </si>
  <si>
    <t>Frecuencia</t>
  </si>
  <si>
    <t>Evidencia</t>
  </si>
  <si>
    <t xml:space="preserve">Probabilidad Residual </t>
  </si>
  <si>
    <t>Probabilidad Residual Final</t>
  </si>
  <si>
    <t>Impacto Residual Final</t>
  </si>
  <si>
    <t>Zona de Riesgo Final</t>
  </si>
  <si>
    <t>Tratamiento</t>
  </si>
  <si>
    <t>Plan de Acción</t>
  </si>
  <si>
    <t>Responsable</t>
  </si>
  <si>
    <t>Fecha implementación</t>
  </si>
  <si>
    <t>Fecha Del Monitoreo</t>
  </si>
  <si>
    <t>Reporte De La Ejecución De Los Controles</t>
  </si>
  <si>
    <t>Reporte De La Ejecución De Las Acciones Para El Fortalecimento Del Riesgo</t>
  </si>
  <si>
    <t>Reporte De Las Acciones Desarrolladas En Caso De Que Se Haya Materializado El Riesgo</t>
  </si>
  <si>
    <t>Observaciones Del Monitoreo</t>
  </si>
  <si>
    <t xml:space="preserve">OBSERVACIONES OFICINA ASESORA DE PLANEACIÓN </t>
  </si>
  <si>
    <t>OBSERVACIONES OFICINA DE CONTROL INTERNO</t>
  </si>
  <si>
    <t>Reputacional</t>
  </si>
  <si>
    <t>Quejas o sanciones</t>
  </si>
  <si>
    <t>incumplimiento de los lineamientos en la radicación</t>
  </si>
  <si>
    <t>Posibilidad de afectación reputacional por quejas o sanciones debido al incumplimiento de los lineamientos en la radicación</t>
  </si>
  <si>
    <t>El riesgo afecta la imagen de la entidad con algunos usuarios de relevancia frente al logro de los objetivos.</t>
  </si>
  <si>
    <t>El servidor o contratista responsable de la radicación revisa cada comunicación oficial verificando que el formato utilizado sea el adecuado y  corresponda a la versión actualizada, que contenga código de la oficina productora según TRD, que tenga firma del remitente, de la persona que proyecta, revisa y aprueba, que los anexos relacionados correspondan a lo mencionado en la comunicación y que contenga datos explicitos para dar gestión y trámite, en caso de que la comunicacion no cumpla con alguno de los aspectos mencionados, devuelve la comunicacion al area productora para su revisión y ajuste</t>
  </si>
  <si>
    <t>Preventivo</t>
  </si>
  <si>
    <t>Manual</t>
  </si>
  <si>
    <t>Administración de las Comunicaciones Oficiales A-GDO-PR-002</t>
  </si>
  <si>
    <t>Diario</t>
  </si>
  <si>
    <t>Correo electrónico</t>
  </si>
  <si>
    <t>REDUCIR EL RIESGO</t>
  </si>
  <si>
    <t xml:space="preserve">Realizar el envío mensual de piezas comunicacionales que indiquen la forma en que se deben solicitar la radicación de las comunicaciones oficiales </t>
  </si>
  <si>
    <t>Gerente Administrativa</t>
  </si>
  <si>
    <t>01/03/2024 al 30/12/2024</t>
  </si>
  <si>
    <t xml:space="preserve">1. Durante el cuatrimestre, los encargados de la radicación revisaron meticulosamente cada documento que se recibió, ya sea por ventanilla o correo electrónico, con el propósito de radicarlo. Desde el 02 de enero hasta el 30 de abril de 2025, se radicaron un total de 5.607 comunicaciones oficiales, las cuales se distribuyeron de la siguiente manera: 2.136 fueron de tipo Interna Enviada, 1.567 de tipo Externa Enviada y 1.904 de tipo Externa Recibida.
Los documentos que se reciben con solicitud de radicación y que no cumplen con los lineamientos establecidos, son devueltos con la solicitud de que sean corregidos para poder realizar el trámite de radicación correspondiente.
Se adjunta la base de datos de los documentos radicados y correos electrónico de los documentos que son devueltos por diversos motivos.
</t>
  </si>
  <si>
    <t>Se solicitó que la acción de fortalecimiento se programe a partir del segundo cuatrimestre de la vigencia. Por tanto, no se reporta ejecución durante el primer cuatrimestre.</t>
  </si>
  <si>
    <t xml:space="preserve">Control 1.
Se evidencia que para este control el proceso adjunta correos de comunicaciónes oficiales devueltos con las observaciones respectivas para cada dependencia. </t>
  </si>
  <si>
    <t xml:space="preserve">CONTROL 1
Se evidencia la ejecución de la actividad de control, con los correos de comunicaciónes oficiales devueltos, la verifiación y ajustes de formatos, como el trasladando de observaciones para cada dependencia.
ACCIONES DE FORTALECIMIENTO
No se reportaron acciones de fortalecimiento
MATERIALIZACIÓN DEL RIESGO
No se materializo el riesgo
CONTROL 2
Se evidencia la ejecución de la actividad de control, con el control y seguimiento del CORDIS de las comunicaciones pendientes por cerrar del primer cuatrimestre, con los respectivos traslados a las areas y/o dependencias competentes.
ACCIONES DE FORTALECIMIENTO
No se reportaron acciones de fortalecimiento
MATERIALIZACIÓN DEL RIESGO
No se materializo el riesgo
CONTROL 3
Se evidencia la ejecución de la actividad de control, con los correos electronicos enviados a las dependencias para solicitarles ajustes a documentos sin firma, errores de codigos de dependencia, formatos incompletos, los cuales presentan ausencia de la depenencia destino, entre otras comunicaciones remitidas pendientes por ajustes para su correcta radicación.
ACCIONES DE FORTALECIMIENTO
No se reportaron acciones de fortalecimiento
MATERIALIZACIÓN DEL RIESGO
No se materializo el riesgo
</t>
  </si>
  <si>
    <t>El servidor o contratista del proceso de Gestión Documental genera un informe mensual con las comunicaciones que se encuentran sin respuesta y lo envía a los responsables de cada proceso para que realice las gestiones necesarias para el cierre del caso en el Cordis.</t>
  </si>
  <si>
    <t>Detectivo</t>
  </si>
  <si>
    <t>A-GDO-PR-002 Administración de las Comunicaciones Oficiales</t>
  </si>
  <si>
    <t>Mensual</t>
  </si>
  <si>
    <t>Memorandos</t>
  </si>
  <si>
    <t xml:space="preserve">2. Se realizaron los Informe Mensuales del Sistema de Control Interno de Correspondencia (CORDIS)
Período cubierto: 02 de enero al 30 de abril de 2024.
Este informe se generó mensualmente para registrar las comunicaciones oficiales pendientes de cierre. Se remitió a los responsables de cada proceso con el objetivo de facilitar las gestiones necesarias para el cierre de los casos en el CORDIS.
Como parte de este proceso, se envían memorandos reportando a las oficinas productoras estos hallazgos y se solicitó los ajustes necesarios. Según los datos arrojados por el CORDIS se puede evidenciar lo siguiente:
Para el mes de enero 2025: 87 registros de comunicaciones 
Para el mes de febrero 2025: 89 registros de comunicaciones
Para el mes de marzo 2025: 114 registros de comunicaciones 
Para el mes de abril 2025: 80 registros de comunicaciones 
Se remitieron los memorandos a las oficinas productoras solicitando los ajustes necesarios. 
Se adjuntan memorandos enviados y los Informe Mensuales del Sistema de Control Interno de Correspondencia (CORDIS).:
Memorando 2025IE966 DEL 12/02/2025
Memorando 2025IE1548 DEL  25/03/2025
Memorando 2025IE1641 DEL 01/04/2025
Memorando 2025IE2395 DEL  16/05/2025
</t>
  </si>
  <si>
    <t xml:space="preserve">Control 2. 
Se evidencia que el proceso remite a las dependencia memorandos con las cordis que a la fecha no cuentan con respuesta, el cual contiene la relacion mes por mes de las comunicaciones oficiales pendientes de cierre. </t>
  </si>
  <si>
    <t>El servidor o contratista responsable de la radicación cada vez que se detecta un documento con incumplimiento de los lineamientos  en la radicación, solicita al proceso dueño del documento ajustar la información,  radica si es necesario y gestiona nuevamente el documento</t>
  </si>
  <si>
    <t>Correctivo</t>
  </si>
  <si>
    <t>Cada que se detecta un  documento con incumplimiento de los lineamientos  en la radicación</t>
  </si>
  <si>
    <t>Documento Radicado</t>
  </si>
  <si>
    <t xml:space="preserve">3. Cada vez que se detectó un documento con incumplimiento de los lineamientos en la radicación, se envió correo con la solicitud de ajuste en su contenido o forma, a la dependencia productora para su correcta radicación. 
Según los datos arrojados por el CORDIS se puede evidenciar lo siguiente:
Para el mes de enero 2025: 5 registros de comunicaciones 
Para el mes de febrero 2025: 5 registros de comunicaciones
Para el mes de marzo 2025: 5 registros de comunicaciones 
Para el mes de abril 2025: 5 registros de comunicaciones 
La revisión del documento previo al proceso de radicación fue efectiva y ayudó a evitar reprocesos y a dar un trámite más oportuno a las comunicaciones, gracias a ello no se debieron realizar ajustes a los documentos ya radicados. Se adjunta correos electrónicos.
</t>
  </si>
  <si>
    <t>Control 3. 
Se verifica que el proceso vía correo electronico, se comunica con las dependencias para solicitarles ajustes a las comunicaciones remitidas para su coreecta radicación. 
Acciones para el fortalecimiento:
Para este riesgo el proceso deberia tener acciones de fortalecimiento, la cual no fue realizada y no se cuenta con evidencia para ello. 
No se materializa el riesgo</t>
  </si>
  <si>
    <t>perdida parcial o total de la memoria institucional ocasionada por el incumplimiento en los lineamientos establecidos para la intervención y custodia del acervo documental</t>
  </si>
  <si>
    <t>Posibilidad de afectación reputacional por queja o sancion debido a perdida parcial o total de la memoria institucional ocasionada por el incumplimiento en los lineamientos establecidos para la intervención y custodia del acervo documental</t>
  </si>
  <si>
    <t>El riesgo afecta la imagen de la entidad internamente, de conocimiento general nivel interno, de junta directiva y/o de proveedores</t>
  </si>
  <si>
    <t>Los profesionales archivistas realizan visitas anuales a cada upi y dependencia de la entidad con el fin de verificar la correcta intervención a los archivos de gestión, como producto de cada visita se generan compromisos encaminados a mejorar la preservación de la documentación.</t>
  </si>
  <si>
    <t>Se tiene documentado en el PINAR y PGD</t>
  </si>
  <si>
    <t>Anual</t>
  </si>
  <si>
    <t>Actas de visitas y listados de asistencias</t>
  </si>
  <si>
    <t>ASUMIR EL RIESGO</t>
  </si>
  <si>
    <t>De acuerdo con la.metodologia para la administración del riesgo, no se formulan acciones de fortalecimiento para la vigencia 2024, por cuanto los controles existentes se consideran suficientes y permiten mitigar el riesgo</t>
  </si>
  <si>
    <t xml:space="preserve">1. Durante el periodo comprendido entre el 01 de enero y el 30 de abril de 2025, se llevaron a cabo visitas de seguimiento a varias oficinas productoras. El objetivo de estas visitas fue verificar la correcta aplicación de los procesos técnicos (clasificación, ordenación y descripción), así como la implementación de las Tablas de Retención Documental (TRD) y las Tablas de Valoración Documental (TVD).
Las oficinas visitadas y las fechas correspondientes son las siguientes:
UPI BOSA, 21/04/2025
UPI LA 27, 22/04/2025
UPI LA 32, 24/04/2025
Estas visitas garantizan el cumplimiento de las normativas internas y mejoran la gestión documental en la institución.
</t>
  </si>
  <si>
    <t>N/A</t>
  </si>
  <si>
    <t xml:space="preserve">
Control 1. 
De acuerdo con las evidencias cargadas por el proceso, se verifica las visitas realizadas durante el mes de abril de las UPIs Bosa, La 27 y la 32, con el proposito de verificar lacorrecta implementación de los procesos técnicos, cumplimiento de normas y la mejora de las gestión documental. 
Control 2. 
Con relacion a la evidencia cargada, el proceso realizo tres visitas de seguimiento a los siguientes procesos de la gerencia administrativa, gestion ambienta, servicios administrativos y de la gerencia de recursos fisicos al proceso de almacen, inventario y economato evidenciando la aplicación del control
Control 3. 
Para este primer monitoreo el proceso no realiza ningún reporte para este control. 
Control 4. 
De acuerdo cpon la evidencia que el proceso adjunta, se puede evidenciar que se relaciono en el formato A-GDO-FT-014 los 217 prestamos realizados durante el cuatrimestre. 
Control 5. 
De acuerdo con la evidencia cargada en el inventario unico documental A-GDO-FT-018, en el que se relacionan los expendientes intervenidos hasta la fecha del monitoreo, con fin de revisar las tablas de retención y valotación documental. 
No requiere acción de fortalecimiento
No se materializa el riesgo
</t>
  </si>
  <si>
    <t xml:space="preserve">CONTROL 1
Se evidencia la ejecución de la actividad de control, las visitas de seguimiento a los archivos de gestión de la UPI Bosa, UPI 32 y UPI 27, verificando la correcta implementación de los procesos técnicos, cumplimiento de normas y la mejora de las gestión documental, sin embargo, se observa inconsistencia en la fecha del acta de visita y lista de asistencia a la UPI Bosa, esta presenta fecha del 21/04/2028, por ende, se sugiere realizar un alcance al acta y listado de asistencia con las justificaciones correspondientes para el ajuste de los documentos citados.
ACCIONES DE FORTALECIMIENTO
No se reportaron acciones de fortalecimiento
MATERIALIZACIÓN DEL RIESGO
No se materializo el riesgo
CONTROL 2
Se evidencia la ejecución de la actividad de control, con las tres visitas de seguimiento realizadas por el proceso a la gerencia administrativa, gestión ambiental, servicios administrativos y de la gerencia de recursos físicos al proceso de almacén, inventario y economato evidenciando la aplicación del control
ACCIONES DE FORTALECIMIENTO
No se reportaron acciones de fortalecimiento
MATERIALIZACIÓN DEL RIESGO
No se materializo el riesgo"
CONTROL 3
No se aportó evidencia que dé cuenta de la ejecución de la actividad de control
ACCIONES DE FORTALECIMIENTO
No se reportaron acciones de fortalecimiento
MATERIALIZACIÓN DEL RIESGO
No se materializo el riesgo
CONTROL 4
Se evidencia la ejecución de la actividad de control, con las evidencias aportadas por el proceso, donde se relaciona el formato A-GDO-FT-014 con 217 prestamos realizados durante el cuatrimestre del 2025
ACCIONES DE FORTALECIMIENTO
No se reportaron acciones de fortalecimiento
MATERIALIZACIÓN DEL RIESGO
No se materializo el riesgo
CONTROL 5
La evidencia aportada no permite verificar ejecución de la actividad de control, debido a que se observa el inventario único documental A-GDO-FT-018 con corte 2024, en el que se relacionan los expedientes intervenidos y que para el primer cuatrimestre del 2025 no se observa el monitoreo de revisar las tablas de retención y valoración documental, también se observa que el instrumento no presenta firmas de acuerdo con el uso, apropiación, validación y las aprobaciones
ACCIONES DE FORTALECIMIENTO
No se reportaron acciones de fortalecimiento
MATERIALIZACIÓN DEL RIESGO
No se materializo el riesgo"
</t>
  </si>
  <si>
    <r>
      <t xml:space="preserve">El o la profesional </t>
    </r>
    <r>
      <rPr>
        <sz val="12"/>
        <rFont val="Times New Roman"/>
        <family val="1"/>
      </rPr>
      <t>archivista</t>
    </r>
    <r>
      <rPr>
        <sz val="12"/>
        <color theme="1"/>
        <rFont val="Times New Roman"/>
        <family val="1"/>
      </rPr>
      <t xml:space="preserve"> realiza visitas anuales a cada upi y dependencia de la entidad con el fin de verificar la correcta implementacion del Sistema Integrado de Conservación en el componente del plan de conservacion documental, como producto de cada visita se generan  solicitudes a las areas de gestion ambiental, infraestructura y seguridad y salud en el trabajo, segun corresponda  con el fin de garantizar la correcta conservación de la documentación </t>
    </r>
  </si>
  <si>
    <t>Se encuentra documentado en el SIC</t>
  </si>
  <si>
    <t>Actas de visitas,  listados de asistencias y formato A-GDO-FT-017</t>
  </si>
  <si>
    <t xml:space="preserve">2- Durante el periodo comprendido entre el 02 de enero y el 30 de abril de 2025, se llevaron a cabo visitas de seguimiento a 3 procesos, con el propósito de verificar la correcta implementación del Sistema Integrado de Conservación, particularmente en lo relacionado con el componente del Plan de Conservación Documental.
Oficinas visitadas y Fechas:
- Gerencia Administrativa (proceso de Gestión Ambiental): 22-01-2025
- Gerencia Administrativa (Servicios Administrativos): 22-01-2025
- Gerencia de Recursos Físicos (Almacén, inventario y economato): 29-01-2025
</t>
  </si>
  <si>
    <r>
      <t xml:space="preserve">El sistema de monitoreo de las condiciones ambientales implementado en el archivo misional, archivo central, archivo de contratación, archivo territorio (prevención y Territorio Calle), archivo componente educación  emite alertas cuando detecta condiciones fuera del rango permitido en dichos archivos y el o la profesional </t>
    </r>
    <r>
      <rPr>
        <sz val="12"/>
        <rFont val="Times New Roman"/>
        <family val="1"/>
      </rPr>
      <t>archivista</t>
    </r>
    <r>
      <rPr>
        <sz val="12"/>
        <color theme="1"/>
        <rFont val="Times New Roman"/>
        <family val="1"/>
      </rPr>
      <t xml:space="preserve">  realiza visitas para determinar las causas que generaron la condicion generadora de alerta, subsanando las alertas generadas y elaborando un informe trimestral con las novedades presentadas. </t>
    </r>
  </si>
  <si>
    <t>Automático</t>
  </si>
  <si>
    <t>Cada que se presente una novedad</t>
  </si>
  <si>
    <t>Informes Trimestrales</t>
  </si>
  <si>
    <t>3. Durante este primer cuatrimestre no se reportan avances de monitoreo teniendo en cuenta que el personal no se encontraba disponible.</t>
  </si>
  <si>
    <t xml:space="preserve">Los servidores y contratistas del proceso de Gestión Documental, cada que se presenta una solicitud de prestamo o consulta de expedientes, atienden las solicitudes que se encuentran bajo custodia del proceso  llevando seguimiento y control a la correcta y oportuna devolución de los expedientes. </t>
  </si>
  <si>
    <t>Consulta y Prestmo de Expedientes A-GDO-DI-011</t>
  </si>
  <si>
    <t>Cada que se presenta una solicitud de prestamo o consulta</t>
  </si>
  <si>
    <t>Formatos A-GDO-FT-014 diligenciados</t>
  </si>
  <si>
    <t>4. Durante el periodo comprendido entre enero y abril de 2025, el proceso de Gestión Documental realizó 212 préstamos documentales en el archivo central. Se adjunta formatos A-GDO-FT-014 diligenciados.</t>
  </si>
  <si>
    <t xml:space="preserve">Los servidores y contratistas del proceso de Gestión Documental, diariamente aplican las TRD y TVD y realizan control de calidad a los expedientes pertenecientes al Fondo Documental Acumulado ya conformados teniendo presente los principios de orden original y procedencia, En caso de detectar incumplimientos a los lineamientos y directrices establecidos por los organos rectores, realizan intervención y ajuste de los expedientes </t>
  </si>
  <si>
    <t>Plan Institucional de Archivo  PINAR</t>
  </si>
  <si>
    <t>Diariamente</t>
  </si>
  <si>
    <t>Formato Unico de Inventario Documental actualizado</t>
  </si>
  <si>
    <t>5. Entre el 1 de enero y el 30 de abril de 2025, el proceso de Gestión Documental llevó a cabo la revisión de la aplicación de las Tablas de Retención Documental (TRD) y las Tablas de Valoración Documental (TVD), con el objetivo de verificar su correcta implementación en los expedientes que conforman el Fondo Documental Acumulado.
Como parte de esta labor, se realizó un control de calidad riguroso, fundamentado en los principios archivísticos de orden original y procedencia, lo cual permitió evaluar la integridad, organización y trazabilidad de los documentos. Adicionalmente, se intervinieron y ajustaron aquellos expedientes que presentaban inconsistencias, con el fin de asegurar su adecuada gestión, conservación y disponibilidad a largo plazo.</t>
  </si>
  <si>
    <t>No contar o tener desactualizados los instrumentos archivisticos</t>
  </si>
  <si>
    <t xml:space="preserve">Posibilidad de afectación reputacional por quejas o sanciónes debido a no contar o tener desactualizados los instrumentos archivísticos del Instituto </t>
  </si>
  <si>
    <t>Los profesionales del proceso de Gestión Documental designados, realizan la revisión anual a todos los instrumentos archivisticos, verificando el cumplimiento de la normatividad vigente y las necesidades identificadas en la entidad a fin de deterninar la pertinencia de su actualización.</t>
  </si>
  <si>
    <t xml:space="preserve">
PROGRAMA DE GESTIÓN DOCUMENTAL A-GDO-DI-001</t>
  </si>
  <si>
    <t>Acta de reunión</t>
  </si>
  <si>
    <t>Realizar revisiones trimestrales al avance de la actualización de los instrumentos archivisticos</t>
  </si>
  <si>
    <t>01/05/2024 al 30/12/2024</t>
  </si>
  <si>
    <t>1.	No se identificaron los documentos sujetos a actualización en el marco del Proceso de Gestión Documental.</t>
  </si>
  <si>
    <t>NA</t>
  </si>
  <si>
    <t xml:space="preserve">
Control 1. 
Para este primer monitoreo el proceso no realiza ningún avance para este control. 
Control 2.
Para este primer monitoreo el proceso no realiza ningún avance para este control. 
Accion de  Fortalecimiento:
Para este riesgo el proceso deberia tener acciones de fortalecimiento, la cual no fue realizada y no se cuenta con evidencia para ello. 
No se materializa el riesgo</t>
  </si>
  <si>
    <t>CONTROL 1
No se aportó evidencia que dé cuenta de la ejecución de la actividad de control
ACCIONES DE FORTALECIMIENTO
No se reportaron acciones de fortalecimiento
MATERIALIZACIÓN DEL RIESGO
No se materializo el riesgo</t>
  </si>
  <si>
    <t>Los profesionales del proceso de Gestión Documental designados, cada vez que se detecta la desactualización de los instrumentos archivisticos, gestionan la actualización de los instrumentos  y su oficialización en el SIGID</t>
  </si>
  <si>
    <t>cada vez que se detecta la desactualización de los instrumentos archivisticos</t>
  </si>
  <si>
    <t>Documentos actualizados</t>
  </si>
  <si>
    <t>2. no se ha adelantado el proceso de actualización de los instrumentos archivísticos</t>
  </si>
  <si>
    <t>area de impacto</t>
  </si>
  <si>
    <t>PROBABILIDAD DE OCURRENCIA</t>
  </si>
  <si>
    <t>IMPACTO</t>
  </si>
  <si>
    <t>CONDICIONES RIESGO INHERENTE</t>
  </si>
  <si>
    <t>AFECTACIÓN ECONÓMICA O PRESUPUESTAL</t>
  </si>
  <si>
    <t>Económico</t>
  </si>
  <si>
    <t>MUY BAJA</t>
  </si>
  <si>
    <t>LEVE</t>
  </si>
  <si>
    <t>MUY BAJA - LEVE</t>
  </si>
  <si>
    <t>BAJO</t>
  </si>
  <si>
    <t>Afectación Menor a 700 SMLMV</t>
  </si>
  <si>
    <t>Leve</t>
  </si>
  <si>
    <t>BAJA</t>
  </si>
  <si>
    <t>MENOR</t>
  </si>
  <si>
    <t>MUY BAJA - MENOR</t>
  </si>
  <si>
    <t>Afectación Entre 700 y 1500 SMLMV</t>
  </si>
  <si>
    <t>Menor</t>
  </si>
  <si>
    <t>Económico y Reputacional</t>
  </si>
  <si>
    <t>MEDIA</t>
  </si>
  <si>
    <t>MODERADO</t>
  </si>
  <si>
    <t>MUY BAJA - MODERADO</t>
  </si>
  <si>
    <t>Afectación Entre 1500 y 2300 SMLMV</t>
  </si>
  <si>
    <t>Moderado</t>
  </si>
  <si>
    <t>ALTA</t>
  </si>
  <si>
    <t>MAYOR</t>
  </si>
  <si>
    <t>MUY BAJA - MAYOR</t>
  </si>
  <si>
    <t>ALTO</t>
  </si>
  <si>
    <t>Afectación Entre 2300 y 3000 SMLMV</t>
  </si>
  <si>
    <t>Mayor</t>
  </si>
  <si>
    <t>MUY ALTA</t>
  </si>
  <si>
    <t>CATASTRÓFICO</t>
  </si>
  <si>
    <t>MUY BAJA - CATASTRÓFICO</t>
  </si>
  <si>
    <t>EXTREMO</t>
  </si>
  <si>
    <t xml:space="preserve">Afectación Mayor a 3000 SMLMV </t>
  </si>
  <si>
    <t>Catastrófico</t>
  </si>
  <si>
    <t>BAJA - LEVE</t>
  </si>
  <si>
    <t>BAJA - MENOR</t>
  </si>
  <si>
    <t>AFECTACIÓN REPUTACIONAL</t>
  </si>
  <si>
    <t>BAJA - MODERADO</t>
  </si>
  <si>
    <t>El riesgo afecta la imagen de algún área de la organización.</t>
  </si>
  <si>
    <t>BAJA - MAYOR</t>
  </si>
  <si>
    <t>BAJA - CATASTRÓFICO</t>
  </si>
  <si>
    <t>MEDIA - LEVE</t>
  </si>
  <si>
    <t>El riesgo afecta la imagen de la entidad con efecto publicitario sostenido a nivel de sector administrativo o distrital</t>
  </si>
  <si>
    <t>MEDIA - MENOR</t>
  </si>
  <si>
    <t>El riesgo afecta la imagen de la entidad a nivel nacional, con efecto publicitario sostenido a nivel país</t>
  </si>
  <si>
    <t>MEDIA - MODERADO</t>
  </si>
  <si>
    <t>MEDIA - MAYOR</t>
  </si>
  <si>
    <t>MEDIA - CATASTRÓFICO</t>
  </si>
  <si>
    <t>ALTA - LEVE</t>
  </si>
  <si>
    <t>TIPO DE CONTROL</t>
  </si>
  <si>
    <t>ALTA - MENOR</t>
  </si>
  <si>
    <t>ALTA - MODERADO</t>
  </si>
  <si>
    <t>ALTA - MAYOR</t>
  </si>
  <si>
    <t>ALTA - CATASTRÓFICO</t>
  </si>
  <si>
    <t>MUY ALTA - LEVE</t>
  </si>
  <si>
    <t>IMPLEMENTACIÓN</t>
  </si>
  <si>
    <t>MUY ALTA - MENOR</t>
  </si>
  <si>
    <t>MUY ALTA - MODERADO</t>
  </si>
  <si>
    <t>MUY ALTA - MAYOR</t>
  </si>
  <si>
    <t>MUY ALTA - CATASTRÓFICO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</si>
</sst>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1" formatCode="_-* #,##0_-;\-* #,##0_-;_-* &quot;-&quot;_-;_-@_-"/>
    <numFmt numFmtId="164" formatCode="0.0%"/>
  </numFmts>
  <fonts count="18">
    <font>
      <sz val="11"/>
      <color theme="1"/>
      <name val="Calibri"/>
      <family val="2"/>
      <scheme val="minor"/>
    </font>
    <font>
      <b/>
      <sz val="12"/>
      <color theme="1"/>
      <name val="Times New Roman"/>
      <family val="1"/>
    </font>
    <font>
      <sz val="12"/>
      <color theme="1"/>
      <name val="Times New Roman"/>
      <family val="1"/>
    </font>
    <font>
      <sz val="14"/>
      <color theme="1"/>
      <name val="Times New Roman"/>
      <family val="1"/>
    </font>
    <font>
      <b/>
      <sz val="10"/>
      <color theme="1"/>
      <name val="Times New Roman"/>
      <family val="1"/>
    </font>
    <font>
      <sz val="14"/>
      <name val="Times New Roman"/>
      <family val="1"/>
    </font>
    <font>
      <sz val="11"/>
      <color theme="1"/>
      <name val="Calibri"/>
      <family val="2"/>
      <scheme val="minor"/>
    </font>
    <font>
      <b/>
      <sz val="11"/>
      <color theme="1"/>
      <name val="Calibri"/>
      <family val="2"/>
      <scheme val="minor"/>
    </font>
    <font>
      <b/>
      <sz val="16"/>
      <color theme="1"/>
      <name val="Times New Roman"/>
      <family val="1"/>
    </font>
    <font>
      <sz val="12"/>
      <name val="Times New Roman"/>
      <family val="1"/>
    </font>
    <font>
      <b/>
      <sz val="18"/>
      <color theme="1"/>
      <name val="Times New Roman"/>
      <family val="1"/>
    </font>
    <font>
      <sz val="10"/>
      <color theme="1"/>
      <name val="Times New Roman"/>
      <family val="1"/>
    </font>
    <font>
      <sz val="10"/>
      <color rgb="FF000000"/>
      <name val="Times New Roman"/>
      <family val="1"/>
    </font>
    <font>
      <u/>
      <sz val="11"/>
      <color theme="1"/>
      <name val="Calibri"/>
      <family val="2"/>
      <scheme val="minor"/>
    </font>
    <font>
      <sz val="10"/>
      <name val="Times New Roman"/>
      <family val="1"/>
    </font>
    <font>
      <sz val="10"/>
      <color rgb="FF000000"/>
      <name val="Times New Roman"/>
      <charset val="1"/>
    </font>
    <font>
      <sz val="10"/>
      <color rgb="FF000000"/>
      <name val="Times New Roman"/>
    </font>
    <font>
      <sz val="10"/>
      <color theme="1"/>
      <name val="Times New Roman"/>
    </font>
  </fonts>
  <fills count="5">
    <fill>
      <patternFill patternType="none"/>
    </fill>
    <fill>
      <patternFill patternType="gray125"/>
    </fill>
    <fill>
      <patternFill patternType="solid">
        <fgColor theme="5" tint="0.79998168889431442"/>
        <bgColor indexed="64"/>
      </patternFill>
    </fill>
    <fill>
      <patternFill patternType="solid">
        <fgColor rgb="FFFFFF00"/>
        <bgColor indexed="64"/>
      </patternFill>
    </fill>
    <fill>
      <patternFill patternType="solid">
        <fgColor theme="0" tint="-4.9989318521683403E-2"/>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rgb="FF000000"/>
      </top>
      <bottom style="medium">
        <color rgb="FF000000"/>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style="thin">
        <color rgb="FF000000"/>
      </left>
      <right style="thin">
        <color rgb="FF000000"/>
      </right>
      <top/>
      <bottom style="thin">
        <color rgb="FF000000"/>
      </bottom>
      <diagonal/>
    </border>
    <border>
      <left style="medium">
        <color rgb="FF000000"/>
      </left>
      <right style="medium">
        <color indexed="64"/>
      </right>
      <top/>
      <bottom/>
      <diagonal/>
    </border>
    <border>
      <left style="thin">
        <color rgb="FF000000"/>
      </left>
      <right style="medium">
        <color indexed="64"/>
      </right>
      <top/>
      <bottom/>
      <diagonal/>
    </border>
    <border>
      <left style="thin">
        <color indexed="64"/>
      </left>
      <right style="thin">
        <color indexed="64"/>
      </right>
      <top/>
      <bottom style="medium">
        <color rgb="FF000000"/>
      </bottom>
      <diagonal/>
    </border>
    <border>
      <left style="medium">
        <color indexed="64"/>
      </left>
      <right style="thin">
        <color rgb="FF000000"/>
      </right>
      <top style="thin">
        <color rgb="FF000000"/>
      </top>
      <bottom/>
      <diagonal/>
    </border>
    <border>
      <left style="medium">
        <color indexed="64"/>
      </left>
      <right style="thin">
        <color rgb="FF000000"/>
      </right>
      <top/>
      <bottom/>
      <diagonal/>
    </border>
    <border>
      <left style="medium">
        <color indexed="64"/>
      </left>
      <right style="thin">
        <color rgb="FF000000"/>
      </right>
      <top/>
      <bottom style="thin">
        <color rgb="FF000000"/>
      </bottom>
      <diagonal/>
    </border>
    <border>
      <left style="medium">
        <color indexed="64"/>
      </left>
      <right style="thin">
        <color rgb="FF000000"/>
      </right>
      <top/>
      <bottom style="medium">
        <color indexed="64"/>
      </bottom>
      <diagonal/>
    </border>
    <border>
      <left style="thin">
        <color rgb="FF000000"/>
      </left>
      <right style="medium">
        <color indexed="64"/>
      </right>
      <top/>
      <bottom style="medium">
        <color indexed="64"/>
      </bottom>
      <diagonal/>
    </border>
    <border>
      <left style="thin">
        <color indexed="64"/>
      </left>
      <right/>
      <top/>
      <bottom style="medium">
        <color indexed="64"/>
      </bottom>
      <diagonal/>
    </border>
    <border>
      <left style="thin">
        <color rgb="FF000000"/>
      </left>
      <right style="thin">
        <color rgb="FF000000"/>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rgb="FF000000"/>
      </left>
      <right style="medium">
        <color indexed="64"/>
      </right>
      <top style="thin">
        <color rgb="FF000000"/>
      </top>
      <bottom/>
      <diagonal/>
    </border>
    <border>
      <left style="thin">
        <color rgb="FF000000"/>
      </left>
      <right style="medium">
        <color indexed="64"/>
      </right>
      <top/>
      <bottom style="thin">
        <color rgb="FF000000"/>
      </bottom>
      <diagonal/>
    </border>
  </borders>
  <cellStyleXfs count="2">
    <xf numFmtId="0" fontId="0" fillId="0" borderId="0"/>
    <xf numFmtId="41" fontId="6" fillId="0" borderId="0" applyFont="0" applyFill="0" applyBorder="0" applyAlignment="0" applyProtection="0"/>
  </cellStyleXfs>
  <cellXfs count="277">
    <xf numFmtId="0" fontId="0" fillId="0" borderId="0" xfId="0"/>
    <xf numFmtId="0" fontId="2" fillId="0" borderId="0" xfId="0" applyFont="1"/>
    <xf numFmtId="0" fontId="2" fillId="0" borderId="0" xfId="0" applyFont="1" applyAlignment="1">
      <alignment horizontal="left"/>
    </xf>
    <xf numFmtId="0" fontId="0" fillId="0" borderId="0" xfId="0" applyAlignment="1">
      <alignment horizontal="left"/>
    </xf>
    <xf numFmtId="0" fontId="2" fillId="0" borderId="0" xfId="0" applyFont="1" applyAlignment="1">
      <alignment wrapText="1"/>
    </xf>
    <xf numFmtId="0" fontId="0" fillId="0" borderId="0" xfId="0" applyAlignment="1">
      <alignment horizontal="center" vertical="center"/>
    </xf>
    <xf numFmtId="0" fontId="2" fillId="0" borderId="1" xfId="0" applyFont="1" applyBorder="1" applyAlignment="1">
      <alignment horizontal="center" vertical="center" textRotation="90"/>
    </xf>
    <xf numFmtId="0" fontId="1" fillId="0" borderId="0" xfId="0" applyFont="1" applyAlignment="1">
      <alignment horizontal="center" vertical="center" wrapText="1"/>
    </xf>
    <xf numFmtId="0" fontId="2" fillId="0" borderId="13" xfId="0" applyFont="1" applyBorder="1" applyAlignment="1">
      <alignment horizontal="center" vertical="center"/>
    </xf>
    <xf numFmtId="0" fontId="2" fillId="0" borderId="15" xfId="0" applyFont="1" applyBorder="1" applyAlignment="1">
      <alignment horizontal="center" vertical="center"/>
    </xf>
    <xf numFmtId="0" fontId="2" fillId="0" borderId="1" xfId="0" applyFont="1" applyBorder="1" applyAlignment="1">
      <alignment horizontal="center" vertical="center" textRotation="90" wrapText="1"/>
    </xf>
    <xf numFmtId="0" fontId="3" fillId="2" borderId="30" xfId="0" applyFont="1" applyFill="1" applyBorder="1" applyAlignment="1">
      <alignment horizontal="center" vertical="center" textRotation="90"/>
    </xf>
    <xf numFmtId="0" fontId="5" fillId="2" borderId="5"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5" xfId="0" applyFont="1" applyFill="1" applyBorder="1" applyAlignment="1">
      <alignment horizontal="center" vertical="center" wrapText="1"/>
    </xf>
    <xf numFmtId="0" fontId="2" fillId="2" borderId="31" xfId="0" applyFont="1" applyFill="1" applyBorder="1" applyAlignment="1">
      <alignment horizontal="center" vertical="center" textRotation="90" wrapText="1"/>
    </xf>
    <xf numFmtId="0" fontId="2" fillId="2" borderId="30" xfId="0" applyFont="1" applyFill="1" applyBorder="1" applyAlignment="1">
      <alignment horizontal="center" vertical="center" textRotation="90"/>
    </xf>
    <xf numFmtId="0" fontId="2" fillId="2" borderId="5" xfId="0" applyFont="1" applyFill="1" applyBorder="1" applyAlignment="1">
      <alignment horizontal="center" vertical="center"/>
    </xf>
    <xf numFmtId="0" fontId="2" fillId="2" borderId="5" xfId="0" applyFont="1" applyFill="1" applyBorder="1" applyAlignment="1">
      <alignment horizontal="center" vertical="center" textRotation="90"/>
    </xf>
    <xf numFmtId="0" fontId="2" fillId="2" borderId="5" xfId="0" applyFont="1" applyFill="1" applyBorder="1" applyAlignment="1">
      <alignment horizontal="center" vertical="center" textRotation="90" wrapText="1"/>
    </xf>
    <xf numFmtId="0" fontId="2" fillId="2" borderId="30" xfId="0" applyFont="1" applyFill="1" applyBorder="1" applyAlignment="1">
      <alignment horizontal="center" vertical="center"/>
    </xf>
    <xf numFmtId="0" fontId="2" fillId="0" borderId="18" xfId="0" applyFont="1" applyBorder="1" applyAlignment="1">
      <alignment horizontal="center" vertical="center"/>
    </xf>
    <xf numFmtId="0" fontId="2" fillId="0" borderId="16" xfId="0" applyFont="1" applyBorder="1" applyAlignment="1">
      <alignment horizontal="center" vertical="center" textRotation="90"/>
    </xf>
    <xf numFmtId="0" fontId="2" fillId="0" borderId="16" xfId="0" applyFont="1" applyBorder="1" applyAlignment="1">
      <alignment horizontal="center" vertical="center" textRotation="90" wrapText="1"/>
    </xf>
    <xf numFmtId="0" fontId="3" fillId="3" borderId="5" xfId="0" applyFont="1" applyFill="1" applyBorder="1" applyAlignment="1">
      <alignment horizontal="center" vertical="center" wrapText="1"/>
    </xf>
    <xf numFmtId="9" fontId="0" fillId="0" borderId="0" xfId="0" applyNumberFormat="1"/>
    <xf numFmtId="0" fontId="7" fillId="0" borderId="0" xfId="0" applyFont="1"/>
    <xf numFmtId="0" fontId="0" fillId="0" borderId="0" xfId="0" applyAlignment="1">
      <alignment wrapText="1"/>
    </xf>
    <xf numFmtId="9" fontId="0" fillId="0" borderId="0" xfId="0" applyNumberFormat="1" applyAlignment="1">
      <alignment horizontal="center"/>
    </xf>
    <xf numFmtId="0" fontId="1" fillId="0" borderId="0" xfId="0" applyFont="1" applyAlignment="1">
      <alignment horizontal="center" vertical="center"/>
    </xf>
    <xf numFmtId="0" fontId="2" fillId="0" borderId="0" xfId="0" applyFont="1" applyAlignment="1">
      <alignment horizontal="justify" vertical="center" wrapText="1"/>
    </xf>
    <xf numFmtId="0" fontId="2" fillId="2" borderId="23" xfId="0" applyFont="1" applyFill="1" applyBorder="1"/>
    <xf numFmtId="0" fontId="2" fillId="2" borderId="7" xfId="0" applyFont="1" applyFill="1" applyBorder="1"/>
    <xf numFmtId="0" fontId="2" fillId="0" borderId="10" xfId="0" applyFont="1" applyBorder="1" applyAlignment="1">
      <alignment horizontal="justify" vertical="center" wrapText="1"/>
    </xf>
    <xf numFmtId="0" fontId="2" fillId="0" borderId="1" xfId="0" applyFont="1" applyBorder="1" applyAlignment="1">
      <alignment horizontal="justify" vertical="center" wrapText="1"/>
    </xf>
    <xf numFmtId="0" fontId="1" fillId="2" borderId="5" xfId="0" applyFont="1" applyFill="1" applyBorder="1" applyAlignment="1">
      <alignment horizontal="center" vertical="center"/>
    </xf>
    <xf numFmtId="0" fontId="2" fillId="0" borderId="35" xfId="0" applyFont="1" applyBorder="1" applyAlignment="1">
      <alignment horizontal="center" vertical="center"/>
    </xf>
    <xf numFmtId="0" fontId="2" fillId="0" borderId="6" xfId="0" applyFont="1" applyBorder="1" applyAlignment="1">
      <alignment horizontal="justify" vertical="center" wrapText="1"/>
    </xf>
    <xf numFmtId="0" fontId="2" fillId="0" borderId="6" xfId="0" applyFont="1" applyBorder="1" applyAlignment="1">
      <alignment horizontal="center" vertical="center" textRotation="90"/>
    </xf>
    <xf numFmtId="0" fontId="2" fillId="0" borderId="6" xfId="0" applyFont="1" applyBorder="1" applyAlignment="1">
      <alignment horizontal="center" vertical="center" textRotation="90" wrapText="1"/>
    </xf>
    <xf numFmtId="0" fontId="2" fillId="0" borderId="21" xfId="0" applyFont="1" applyBorder="1" applyAlignment="1">
      <alignment horizontal="left"/>
    </xf>
    <xf numFmtId="0" fontId="2" fillId="0" borderId="10" xfId="0" applyFont="1" applyBorder="1" applyAlignment="1">
      <alignment horizontal="center" vertical="center" textRotation="90"/>
    </xf>
    <xf numFmtId="0" fontId="2" fillId="2" borderId="31" xfId="0" applyFont="1" applyFill="1" applyBorder="1" applyAlignment="1">
      <alignment horizontal="center" vertical="center" wrapText="1"/>
    </xf>
    <xf numFmtId="0" fontId="11" fillId="0" borderId="0" xfId="0" applyFont="1"/>
    <xf numFmtId="0" fontId="4" fillId="0" borderId="0" xfId="0" applyFont="1"/>
    <xf numFmtId="0" fontId="5" fillId="2" borderId="5" xfId="0" applyFont="1" applyFill="1" applyBorder="1" applyAlignment="1">
      <alignment horizontal="center" vertical="center" wrapText="1"/>
    </xf>
    <xf numFmtId="0" fontId="2" fillId="4" borderId="10" xfId="0" applyFont="1" applyFill="1" applyBorder="1" applyAlignment="1">
      <alignment horizontal="center" vertical="center"/>
    </xf>
    <xf numFmtId="0" fontId="2" fillId="4" borderId="1" xfId="0" applyFont="1" applyFill="1" applyBorder="1" applyAlignment="1">
      <alignment horizontal="center" vertical="center"/>
    </xf>
    <xf numFmtId="0" fontId="2" fillId="4" borderId="16" xfId="0" applyFont="1" applyFill="1" applyBorder="1" applyAlignment="1">
      <alignment horizontal="center" vertical="center"/>
    </xf>
    <xf numFmtId="0" fontId="2" fillId="4" borderId="6" xfId="0" applyFont="1" applyFill="1" applyBorder="1" applyAlignment="1">
      <alignment horizontal="center" vertical="center"/>
    </xf>
    <xf numFmtId="9" fontId="9" fillId="4" borderId="10" xfId="0" applyNumberFormat="1" applyFont="1" applyFill="1" applyBorder="1" applyAlignment="1">
      <alignment horizontal="center" vertical="center"/>
    </xf>
    <xf numFmtId="9" fontId="9" fillId="4" borderId="1" xfId="0" applyNumberFormat="1" applyFont="1" applyFill="1" applyBorder="1" applyAlignment="1">
      <alignment horizontal="center" vertical="center"/>
    </xf>
    <xf numFmtId="9" fontId="9" fillId="4" borderId="16" xfId="0" applyNumberFormat="1" applyFont="1" applyFill="1" applyBorder="1" applyAlignment="1">
      <alignment horizontal="center" vertical="center"/>
    </xf>
    <xf numFmtId="9" fontId="9" fillId="4" borderId="6" xfId="0" applyNumberFormat="1" applyFont="1" applyFill="1" applyBorder="1" applyAlignment="1">
      <alignment horizontal="center" vertical="center"/>
    </xf>
    <xf numFmtId="9" fontId="2" fillId="4" borderId="10" xfId="0" applyNumberFormat="1" applyFont="1" applyFill="1" applyBorder="1" applyAlignment="1">
      <alignment horizontal="center" vertical="center"/>
    </xf>
    <xf numFmtId="0" fontId="2" fillId="4" borderId="10" xfId="0" applyFont="1" applyFill="1" applyBorder="1" applyAlignment="1">
      <alignment horizontal="center" vertical="center" textRotation="90"/>
    </xf>
    <xf numFmtId="164" fontId="2" fillId="4" borderId="10" xfId="0" applyNumberFormat="1" applyFont="1" applyFill="1" applyBorder="1" applyAlignment="1">
      <alignment horizontal="center" vertical="center"/>
    </xf>
    <xf numFmtId="0" fontId="3" fillId="4" borderId="10" xfId="0" applyFont="1" applyFill="1" applyBorder="1" applyAlignment="1">
      <alignment horizontal="center" vertical="center" textRotation="90"/>
    </xf>
    <xf numFmtId="9" fontId="2" fillId="4" borderId="10" xfId="0" applyNumberFormat="1" applyFont="1" applyFill="1" applyBorder="1" applyAlignment="1">
      <alignment horizontal="center" vertical="center" textRotation="90"/>
    </xf>
    <xf numFmtId="9" fontId="2" fillId="4" borderId="1" xfId="0" applyNumberFormat="1" applyFont="1" applyFill="1" applyBorder="1" applyAlignment="1">
      <alignment horizontal="center" vertical="center"/>
    </xf>
    <xf numFmtId="0" fontId="2" fillId="4" borderId="1" xfId="0" applyFont="1" applyFill="1" applyBorder="1" applyAlignment="1">
      <alignment horizontal="center" vertical="center" textRotation="90"/>
    </xf>
    <xf numFmtId="164" fontId="2" fillId="4" borderId="1" xfId="0" applyNumberFormat="1" applyFont="1" applyFill="1" applyBorder="1" applyAlignment="1">
      <alignment horizontal="center" vertical="center"/>
    </xf>
    <xf numFmtId="0" fontId="3" fillId="4" borderId="1" xfId="0" applyFont="1" applyFill="1" applyBorder="1" applyAlignment="1">
      <alignment horizontal="center" vertical="center" textRotation="90"/>
    </xf>
    <xf numFmtId="9" fontId="2" fillId="4" borderId="1" xfId="0" applyNumberFormat="1" applyFont="1" applyFill="1" applyBorder="1" applyAlignment="1">
      <alignment horizontal="center" vertical="center" textRotation="90"/>
    </xf>
    <xf numFmtId="9" fontId="2" fillId="4" borderId="16" xfId="0" applyNumberFormat="1" applyFont="1" applyFill="1" applyBorder="1" applyAlignment="1">
      <alignment horizontal="center" vertical="center"/>
    </xf>
    <xf numFmtId="0" fontId="2" fillId="4" borderId="16" xfId="0" applyFont="1" applyFill="1" applyBorder="1" applyAlignment="1">
      <alignment horizontal="center" vertical="center" textRotation="90"/>
    </xf>
    <xf numFmtId="164" fontId="2" fillId="4" borderId="16" xfId="0" applyNumberFormat="1" applyFont="1" applyFill="1" applyBorder="1" applyAlignment="1">
      <alignment horizontal="center" vertical="center"/>
    </xf>
    <xf numFmtId="0" fontId="3" fillId="4" borderId="16" xfId="0" applyFont="1" applyFill="1" applyBorder="1" applyAlignment="1">
      <alignment horizontal="center" vertical="center" textRotation="90"/>
    </xf>
    <xf numFmtId="9" fontId="2" fillId="4" borderId="16" xfId="0" applyNumberFormat="1" applyFont="1" applyFill="1" applyBorder="1" applyAlignment="1">
      <alignment horizontal="center" vertical="center" textRotation="90"/>
    </xf>
    <xf numFmtId="9" fontId="2" fillId="4" borderId="6" xfId="0" applyNumberFormat="1" applyFont="1" applyFill="1" applyBorder="1" applyAlignment="1">
      <alignment horizontal="center" vertical="center"/>
    </xf>
    <xf numFmtId="0" fontId="2" fillId="4" borderId="6" xfId="0" applyFont="1" applyFill="1" applyBorder="1" applyAlignment="1">
      <alignment horizontal="center" vertical="center" textRotation="90"/>
    </xf>
    <xf numFmtId="164" fontId="2" fillId="4" borderId="6" xfId="0" applyNumberFormat="1" applyFont="1" applyFill="1" applyBorder="1" applyAlignment="1">
      <alignment horizontal="center" vertical="center"/>
    </xf>
    <xf numFmtId="0" fontId="3" fillId="4" borderId="6" xfId="0" applyFont="1" applyFill="1" applyBorder="1" applyAlignment="1">
      <alignment horizontal="center" vertical="center" textRotation="90"/>
    </xf>
    <xf numFmtId="9" fontId="2" fillId="4" borderId="6" xfId="0" applyNumberFormat="1" applyFont="1" applyFill="1" applyBorder="1" applyAlignment="1">
      <alignment horizontal="center" vertical="center" textRotation="90"/>
    </xf>
    <xf numFmtId="0" fontId="2" fillId="4" borderId="10" xfId="0" applyFont="1" applyFill="1" applyBorder="1" applyAlignment="1">
      <alignment vertical="center" textRotation="90"/>
    </xf>
    <xf numFmtId="0" fontId="2" fillId="4" borderId="1" xfId="0" applyFont="1" applyFill="1" applyBorder="1" applyAlignment="1">
      <alignment vertical="center" textRotation="90"/>
    </xf>
    <xf numFmtId="0" fontId="2" fillId="4" borderId="16" xfId="0" applyFont="1" applyFill="1" applyBorder="1" applyAlignment="1">
      <alignment vertical="center" textRotation="90"/>
    </xf>
    <xf numFmtId="0" fontId="2" fillId="4" borderId="6" xfId="0" applyFont="1" applyFill="1" applyBorder="1" applyAlignment="1">
      <alignment vertical="center" textRotation="90"/>
    </xf>
    <xf numFmtId="0" fontId="2" fillId="0" borderId="16" xfId="0" applyFont="1" applyBorder="1" applyAlignment="1">
      <alignment horizontal="justify" vertical="center" wrapText="1"/>
    </xf>
    <xf numFmtId="0" fontId="11" fillId="2" borderId="39" xfId="0" applyFont="1" applyFill="1" applyBorder="1" applyAlignment="1">
      <alignment horizontal="center" vertical="center" wrapText="1"/>
    </xf>
    <xf numFmtId="0" fontId="11" fillId="2" borderId="40" xfId="0" applyFont="1" applyFill="1" applyBorder="1" applyAlignment="1">
      <alignment horizontal="center" vertical="center" wrapText="1"/>
    </xf>
    <xf numFmtId="0" fontId="11" fillId="2" borderId="41" xfId="0" applyFont="1" applyFill="1" applyBorder="1" applyAlignment="1">
      <alignment horizontal="center" vertical="center" wrapText="1"/>
    </xf>
    <xf numFmtId="0" fontId="11" fillId="2" borderId="38" xfId="0" applyFont="1" applyFill="1" applyBorder="1" applyAlignment="1">
      <alignment horizontal="center" vertical="center" wrapText="1"/>
    </xf>
    <xf numFmtId="0" fontId="2" fillId="4" borderId="5" xfId="0" applyFont="1" applyFill="1" applyBorder="1" applyAlignment="1">
      <alignment horizontal="center" vertical="center"/>
    </xf>
    <xf numFmtId="0" fontId="2" fillId="0" borderId="5" xfId="0" applyFont="1" applyBorder="1" applyAlignment="1">
      <alignment horizontal="center" vertical="center" textRotation="90"/>
    </xf>
    <xf numFmtId="9" fontId="9" fillId="4" borderId="5" xfId="0" applyNumberFormat="1" applyFont="1" applyFill="1" applyBorder="1" applyAlignment="1">
      <alignment horizontal="center" vertical="center"/>
    </xf>
    <xf numFmtId="0" fontId="2" fillId="0" borderId="5" xfId="0" applyFont="1" applyBorder="1" applyAlignment="1">
      <alignment horizontal="center" vertical="center" textRotation="90" wrapText="1"/>
    </xf>
    <xf numFmtId="9" fontId="2" fillId="4" borderId="5" xfId="0" applyNumberFormat="1" applyFont="1" applyFill="1" applyBorder="1" applyAlignment="1">
      <alignment horizontal="center" vertical="center"/>
    </xf>
    <xf numFmtId="0" fontId="2" fillId="4" borderId="5" xfId="0" applyFont="1" applyFill="1" applyBorder="1" applyAlignment="1">
      <alignment horizontal="center" vertical="center" textRotation="90"/>
    </xf>
    <xf numFmtId="164" fontId="2" fillId="4" borderId="5" xfId="0" applyNumberFormat="1" applyFont="1" applyFill="1" applyBorder="1" applyAlignment="1">
      <alignment horizontal="center" vertical="center"/>
    </xf>
    <xf numFmtId="0" fontId="3" fillId="4" borderId="5" xfId="0" applyFont="1" applyFill="1" applyBorder="1" applyAlignment="1">
      <alignment horizontal="center" vertical="center" textRotation="90"/>
    </xf>
    <xf numFmtId="9" fontId="2" fillId="4" borderId="5" xfId="0" applyNumberFormat="1" applyFont="1" applyFill="1" applyBorder="1" applyAlignment="1">
      <alignment horizontal="center" vertical="center" textRotation="90"/>
    </xf>
    <xf numFmtId="0" fontId="2" fillId="4" borderId="5" xfId="0" applyFont="1" applyFill="1" applyBorder="1" applyAlignment="1">
      <alignment vertical="center" textRotation="90"/>
    </xf>
    <xf numFmtId="0" fontId="2" fillId="0" borderId="10" xfId="0" applyFont="1" applyBorder="1" applyAlignment="1">
      <alignment horizontal="center" vertical="center" textRotation="90" wrapText="1"/>
    </xf>
    <xf numFmtId="0" fontId="2" fillId="0" borderId="30" xfId="0" applyFont="1" applyBorder="1" applyAlignment="1">
      <alignment horizontal="center" vertical="center"/>
    </xf>
    <xf numFmtId="0" fontId="11" fillId="2" borderId="42" xfId="0" applyFont="1" applyFill="1" applyBorder="1" applyAlignment="1">
      <alignment horizontal="center" vertical="center" wrapText="1"/>
    </xf>
    <xf numFmtId="0" fontId="9" fillId="0" borderId="5" xfId="0" applyFont="1" applyBorder="1" applyAlignment="1">
      <alignment horizontal="justify" vertical="center" wrapText="1"/>
    </xf>
    <xf numFmtId="0" fontId="9" fillId="0" borderId="1" xfId="0" applyFont="1" applyBorder="1" applyAlignment="1">
      <alignment horizontal="justify" vertical="center" wrapText="1"/>
    </xf>
    <xf numFmtId="0" fontId="9" fillId="0" borderId="6" xfId="0" applyFont="1" applyBorder="1" applyAlignment="1">
      <alignment horizontal="center" vertical="center" textRotation="90" wrapText="1"/>
    </xf>
    <xf numFmtId="0" fontId="9" fillId="0" borderId="1" xfId="0" applyFont="1" applyBorder="1" applyAlignment="1">
      <alignment horizontal="center" vertical="center" textRotation="90"/>
    </xf>
    <xf numFmtId="0" fontId="16" fillId="0" borderId="1" xfId="0" applyFont="1" applyBorder="1" applyAlignment="1" applyProtection="1">
      <alignment horizontal="left" vertical="center" wrapText="1"/>
      <protection locked="0"/>
    </xf>
    <xf numFmtId="0" fontId="11" fillId="0" borderId="10" xfId="0" applyFont="1" applyBorder="1" applyAlignment="1" applyProtection="1">
      <alignment horizontal="left" vertical="center" wrapText="1"/>
      <protection locked="0"/>
    </xf>
    <xf numFmtId="0" fontId="16" fillId="0" borderId="16" xfId="0" applyFont="1" applyBorder="1" applyAlignment="1" applyProtection="1">
      <alignment horizontal="left" vertical="center" wrapText="1"/>
      <protection locked="0"/>
    </xf>
    <xf numFmtId="0" fontId="11" fillId="0" borderId="1" xfId="0" applyFont="1" applyBorder="1" applyAlignment="1" applyProtection="1">
      <alignment horizontal="left" vertical="center" wrapText="1"/>
      <protection locked="0"/>
    </xf>
    <xf numFmtId="0" fontId="17" fillId="0" borderId="16" xfId="0" applyFont="1" applyBorder="1" applyAlignment="1" applyProtection="1">
      <alignment horizontal="left" vertical="center" wrapText="1"/>
      <protection locked="0"/>
    </xf>
    <xf numFmtId="0" fontId="13" fillId="0" borderId="0" xfId="0" applyFont="1"/>
    <xf numFmtId="0" fontId="16" fillId="0" borderId="10" xfId="0" applyFont="1" applyBorder="1" applyAlignment="1" applyProtection="1">
      <alignment horizontal="center" vertical="center" wrapText="1"/>
      <protection locked="0"/>
    </xf>
    <xf numFmtId="0" fontId="16" fillId="0" borderId="1" xfId="0" applyFont="1" applyBorder="1" applyAlignment="1">
      <alignment vertical="center" wrapText="1"/>
    </xf>
    <xf numFmtId="0" fontId="12" fillId="0" borderId="33" xfId="0" applyFont="1" applyBorder="1" applyAlignment="1">
      <alignment vertical="center" wrapText="1"/>
    </xf>
    <xf numFmtId="0" fontId="16" fillId="0" borderId="10" xfId="0" applyFont="1" applyBorder="1" applyAlignment="1">
      <alignment vertical="center" wrapText="1"/>
    </xf>
    <xf numFmtId="0" fontId="12" fillId="0" borderId="33" xfId="0" applyFont="1" applyBorder="1" applyAlignment="1">
      <alignment horizontal="left" vertical="center" wrapText="1"/>
    </xf>
    <xf numFmtId="0" fontId="15" fillId="0" borderId="27" xfId="0" applyFont="1" applyBorder="1" applyAlignment="1">
      <alignment horizontal="center" vertical="center" wrapText="1"/>
    </xf>
    <xf numFmtId="0" fontId="11" fillId="0" borderId="54" xfId="0" applyFont="1" applyBorder="1" applyAlignment="1" applyProtection="1">
      <alignment horizontal="center" vertical="center"/>
      <protection locked="0"/>
    </xf>
    <xf numFmtId="0" fontId="12" fillId="0" borderId="46" xfId="0" applyFont="1" applyBorder="1" applyAlignment="1">
      <alignment horizontal="left" vertical="center" wrapText="1"/>
    </xf>
    <xf numFmtId="0" fontId="12" fillId="0" borderId="53" xfId="0" applyFont="1" applyBorder="1" applyAlignment="1">
      <alignment horizontal="left" vertical="center" wrapText="1"/>
    </xf>
    <xf numFmtId="0" fontId="15" fillId="0" borderId="56" xfId="0" applyFont="1" applyBorder="1" applyAlignment="1" applyProtection="1">
      <alignment horizontal="center" vertical="center" wrapText="1"/>
      <protection locked="0"/>
    </xf>
    <xf numFmtId="0" fontId="15" fillId="0" borderId="57" xfId="0" applyFont="1" applyBorder="1" applyAlignment="1" applyProtection="1">
      <alignment horizontal="center" vertical="center" wrapText="1"/>
      <protection locked="0"/>
    </xf>
    <xf numFmtId="0" fontId="15" fillId="0" borderId="58" xfId="0" applyFont="1" applyBorder="1" applyAlignment="1" applyProtection="1">
      <alignment horizontal="center" vertical="center" wrapText="1"/>
      <protection locked="0"/>
    </xf>
    <xf numFmtId="0" fontId="1" fillId="2" borderId="1" xfId="0" applyFont="1" applyFill="1" applyBorder="1" applyAlignment="1">
      <alignment horizontal="center"/>
    </xf>
    <xf numFmtId="0" fontId="9" fillId="0" borderId="10" xfId="0" applyFont="1" applyBorder="1" applyAlignment="1">
      <alignment horizontal="center" vertical="center" wrapText="1"/>
    </xf>
    <xf numFmtId="0" fontId="9" fillId="0" borderId="16" xfId="0" applyFont="1" applyBorder="1" applyAlignment="1">
      <alignment horizontal="center" vertical="center" wrapText="1"/>
    </xf>
    <xf numFmtId="14" fontId="9" fillId="0" borderId="11" xfId="0" applyNumberFormat="1" applyFont="1" applyBorder="1" applyAlignment="1">
      <alignment horizontal="center" vertical="center" wrapText="1"/>
    </xf>
    <xf numFmtId="0" fontId="9" fillId="0" borderId="37" xfId="0" applyFont="1" applyBorder="1" applyAlignment="1">
      <alignment horizontal="center" vertical="center" wrapText="1"/>
    </xf>
    <xf numFmtId="0" fontId="9" fillId="0" borderId="18" xfId="0" applyFont="1" applyBorder="1" applyAlignment="1">
      <alignment horizontal="center" vertical="center" wrapText="1"/>
    </xf>
    <xf numFmtId="0" fontId="9" fillId="0" borderId="15" xfId="0" applyFont="1" applyBorder="1" applyAlignment="1">
      <alignment horizontal="center" vertical="center" wrapText="1"/>
    </xf>
    <xf numFmtId="0" fontId="1" fillId="2" borderId="20" xfId="0" applyFont="1" applyFill="1" applyBorder="1" applyAlignment="1">
      <alignment horizontal="center" vertical="center"/>
    </xf>
    <xf numFmtId="0" fontId="1" fillId="2" borderId="22" xfId="0" applyFont="1" applyFill="1" applyBorder="1" applyAlignment="1">
      <alignment horizontal="center" vertical="center"/>
    </xf>
    <xf numFmtId="0" fontId="1" fillId="2" borderId="27" xfId="0" applyFont="1" applyFill="1" applyBorder="1" applyAlignment="1">
      <alignment horizontal="center" vertical="center"/>
    </xf>
    <xf numFmtId="0" fontId="1" fillId="2" borderId="26" xfId="0" applyFont="1" applyFill="1" applyBorder="1" applyAlignment="1">
      <alignment horizontal="center" vertical="center"/>
    </xf>
    <xf numFmtId="14" fontId="11" fillId="0" borderId="18" xfId="0" applyNumberFormat="1" applyFont="1" applyBorder="1" applyAlignment="1" applyProtection="1">
      <alignment horizontal="center" vertical="center"/>
      <protection locked="0"/>
    </xf>
    <xf numFmtId="0" fontId="11" fillId="0" borderId="15" xfId="0" applyFont="1" applyBorder="1" applyAlignment="1" applyProtection="1">
      <alignment horizontal="center" vertical="center"/>
      <protection locked="0"/>
    </xf>
    <xf numFmtId="0" fontId="17" fillId="0" borderId="10" xfId="0" applyFont="1" applyBorder="1" applyAlignment="1" applyProtection="1">
      <alignment horizontal="center" vertical="center" wrapText="1"/>
      <protection locked="0"/>
    </xf>
    <xf numFmtId="0" fontId="17" fillId="0" borderId="1" xfId="0" applyFont="1" applyBorder="1" applyAlignment="1" applyProtection="1">
      <alignment horizontal="center" vertical="center" wrapText="1"/>
      <protection locked="0"/>
    </xf>
    <xf numFmtId="0" fontId="17" fillId="0" borderId="16" xfId="0" applyFont="1" applyBorder="1" applyAlignment="1" applyProtection="1">
      <alignment horizontal="center" vertical="center" wrapText="1"/>
      <protection locked="0"/>
    </xf>
    <xf numFmtId="0" fontId="12" fillId="0" borderId="10" xfId="0" applyFont="1" applyBorder="1" applyAlignment="1" applyProtection="1">
      <alignment horizontal="center" vertical="center" wrapText="1"/>
      <protection locked="0"/>
    </xf>
    <xf numFmtId="0" fontId="11" fillId="0" borderId="16" xfId="0" applyFont="1" applyBorder="1" applyAlignment="1" applyProtection="1">
      <alignment horizontal="center" vertical="center" wrapText="1"/>
      <protection locked="0"/>
    </xf>
    <xf numFmtId="0" fontId="12" fillId="0" borderId="9" xfId="0" applyFont="1" applyBorder="1" applyAlignment="1">
      <alignment horizontal="center" vertical="center"/>
    </xf>
    <xf numFmtId="0" fontId="12" fillId="0" borderId="48" xfId="0" applyFont="1" applyBorder="1" applyAlignment="1">
      <alignment horizontal="center" vertical="center"/>
    </xf>
    <xf numFmtId="0" fontId="11" fillId="0" borderId="49" xfId="0" applyFont="1" applyBorder="1" applyAlignment="1" applyProtection="1">
      <alignment horizontal="center" vertical="center" wrapText="1"/>
      <protection locked="0"/>
    </xf>
    <xf numFmtId="0" fontId="11" fillId="0" borderId="52" xfId="0" applyFont="1" applyBorder="1" applyAlignment="1" applyProtection="1">
      <alignment horizontal="center" vertical="center" wrapText="1"/>
      <protection locked="0"/>
    </xf>
    <xf numFmtId="0" fontId="11" fillId="0" borderId="49" xfId="0" applyFont="1" applyBorder="1" applyAlignment="1" applyProtection="1">
      <alignment horizontal="center" vertical="top" wrapText="1"/>
      <protection locked="0"/>
    </xf>
    <xf numFmtId="0" fontId="11" fillId="0" borderId="50" xfId="0" applyFont="1" applyBorder="1" applyAlignment="1" applyProtection="1">
      <alignment horizontal="center" vertical="top" wrapText="1"/>
      <protection locked="0"/>
    </xf>
    <xf numFmtId="0" fontId="11" fillId="0" borderId="51" xfId="0" applyFont="1" applyBorder="1" applyAlignment="1" applyProtection="1">
      <alignment horizontal="center" vertical="top" wrapText="1"/>
      <protection locked="0"/>
    </xf>
    <xf numFmtId="0" fontId="1" fillId="2" borderId="21" xfId="0" applyFont="1" applyFill="1" applyBorder="1" applyAlignment="1">
      <alignment horizontal="center" vertical="center"/>
    </xf>
    <xf numFmtId="0" fontId="1" fillId="2" borderId="28" xfId="0" applyFont="1" applyFill="1" applyBorder="1" applyAlignment="1">
      <alignment horizontal="center" vertical="center"/>
    </xf>
    <xf numFmtId="0" fontId="1" fillId="2" borderId="0" xfId="0" applyFont="1" applyFill="1" applyAlignment="1">
      <alignment horizontal="center" vertical="center"/>
    </xf>
    <xf numFmtId="0" fontId="1" fillId="2" borderId="29" xfId="0" applyFont="1" applyFill="1" applyBorder="1" applyAlignment="1">
      <alignment horizontal="center" vertical="center"/>
    </xf>
    <xf numFmtId="0" fontId="1" fillId="2" borderId="25" xfId="0" applyFont="1" applyFill="1" applyBorder="1" applyAlignment="1">
      <alignment horizontal="center" vertical="center"/>
    </xf>
    <xf numFmtId="0" fontId="3" fillId="3" borderId="10"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0" borderId="10" xfId="0" applyFont="1" applyBorder="1" applyAlignment="1">
      <alignment horizontal="center" vertical="center"/>
    </xf>
    <xf numFmtId="0" fontId="3" fillId="0" borderId="1" xfId="0" applyFont="1" applyBorder="1" applyAlignment="1">
      <alignment horizontal="center" vertical="center"/>
    </xf>
    <xf numFmtId="0" fontId="3" fillId="0" borderId="5" xfId="0" applyFont="1" applyBorder="1" applyAlignment="1">
      <alignment horizontal="center" vertical="center"/>
    </xf>
    <xf numFmtId="9" fontId="3" fillId="4" borderId="9" xfId="0" applyNumberFormat="1" applyFont="1" applyFill="1" applyBorder="1" applyAlignment="1">
      <alignment horizontal="center" vertical="center"/>
    </xf>
    <xf numFmtId="9" fontId="3" fillId="4" borderId="32" xfId="0" applyNumberFormat="1" applyFont="1" applyFill="1" applyBorder="1" applyAlignment="1">
      <alignment horizontal="center" vertical="center"/>
    </xf>
    <xf numFmtId="9" fontId="3" fillId="4" borderId="33" xfId="0" applyNumberFormat="1" applyFont="1" applyFill="1" applyBorder="1" applyAlignment="1">
      <alignment horizontal="center" vertical="center"/>
    </xf>
    <xf numFmtId="9" fontId="3" fillId="0" borderId="9" xfId="0" applyNumberFormat="1" applyFont="1" applyBorder="1" applyAlignment="1">
      <alignment horizontal="center" vertical="center" wrapText="1"/>
    </xf>
    <xf numFmtId="9" fontId="3" fillId="0" borderId="32" xfId="0" applyNumberFormat="1" applyFont="1" applyBorder="1" applyAlignment="1">
      <alignment horizontal="center" vertical="center" wrapText="1"/>
    </xf>
    <xf numFmtId="9" fontId="3" fillId="0" borderId="33" xfId="0" applyNumberFormat="1" applyFont="1" applyBorder="1" applyAlignment="1">
      <alignment horizontal="center" vertical="center" wrapText="1"/>
    </xf>
    <xf numFmtId="41" fontId="3" fillId="0" borderId="9" xfId="1" applyFont="1" applyBorder="1" applyAlignment="1">
      <alignment horizontal="center" vertical="center" wrapText="1"/>
    </xf>
    <xf numFmtId="41" fontId="3" fillId="0" borderId="32" xfId="1" applyFont="1" applyBorder="1" applyAlignment="1">
      <alignment horizontal="center" vertical="center" wrapText="1"/>
    </xf>
    <xf numFmtId="41" fontId="3" fillId="0" borderId="33" xfId="1" applyFont="1" applyBorder="1" applyAlignment="1">
      <alignment horizontal="center" vertical="center" wrapText="1"/>
    </xf>
    <xf numFmtId="0" fontId="3" fillId="4" borderId="10" xfId="0" applyFont="1" applyFill="1" applyBorder="1" applyAlignment="1">
      <alignment horizontal="center" vertical="center"/>
    </xf>
    <xf numFmtId="0" fontId="3" fillId="4" borderId="1" xfId="0" applyFont="1" applyFill="1" applyBorder="1" applyAlignment="1">
      <alignment horizontal="center" vertical="center"/>
    </xf>
    <xf numFmtId="0" fontId="3" fillId="4" borderId="5" xfId="0" applyFont="1" applyFill="1" applyBorder="1" applyAlignment="1">
      <alignment horizontal="center" vertical="center"/>
    </xf>
    <xf numFmtId="0" fontId="3" fillId="4" borderId="16" xfId="0" applyFont="1" applyFill="1" applyBorder="1" applyAlignment="1">
      <alignment horizontal="center" vertical="center"/>
    </xf>
    <xf numFmtId="9" fontId="3" fillId="4" borderId="10" xfId="0" applyNumberFormat="1" applyFont="1" applyFill="1" applyBorder="1" applyAlignment="1">
      <alignment horizontal="center" vertical="center"/>
    </xf>
    <xf numFmtId="9" fontId="3" fillId="4" borderId="1" xfId="0" applyNumberFormat="1" applyFont="1" applyFill="1" applyBorder="1" applyAlignment="1">
      <alignment horizontal="center" vertical="center"/>
    </xf>
    <xf numFmtId="9" fontId="3" fillId="4" borderId="5" xfId="0" applyNumberFormat="1" applyFont="1" applyFill="1" applyBorder="1" applyAlignment="1">
      <alignment horizontal="center" vertical="center"/>
    </xf>
    <xf numFmtId="9" fontId="3" fillId="4" borderId="16" xfId="0" applyNumberFormat="1" applyFont="1" applyFill="1" applyBorder="1" applyAlignment="1">
      <alignment horizontal="center" vertical="center"/>
    </xf>
    <xf numFmtId="0" fontId="9" fillId="0" borderId="8" xfId="0" applyFont="1" applyBorder="1" applyAlignment="1">
      <alignment horizontal="center" vertical="center" wrapText="1"/>
    </xf>
    <xf numFmtId="0" fontId="9" fillId="0" borderId="44" xfId="0" applyFont="1" applyBorder="1" applyAlignment="1">
      <alignment horizontal="center" vertical="center" wrapText="1"/>
    </xf>
    <xf numFmtId="0" fontId="9" fillId="0" borderId="43" xfId="0" applyFont="1" applyBorder="1" applyAlignment="1">
      <alignment horizontal="center" vertical="center" wrapText="1"/>
    </xf>
    <xf numFmtId="0" fontId="9" fillId="0" borderId="9" xfId="0" applyFont="1" applyBorder="1" applyAlignment="1">
      <alignment horizontal="center" vertical="center" wrapText="1"/>
    </xf>
    <xf numFmtId="0" fontId="9" fillId="0" borderId="32" xfId="0" applyFont="1" applyBorder="1" applyAlignment="1">
      <alignment horizontal="center" vertical="center" wrapText="1"/>
    </xf>
    <xf numFmtId="0" fontId="9" fillId="0" borderId="33" xfId="0" applyFont="1" applyBorder="1" applyAlignment="1">
      <alignment horizontal="center" vertical="center" wrapText="1"/>
    </xf>
    <xf numFmtId="0" fontId="1" fillId="0" borderId="12" xfId="0" applyFont="1" applyBorder="1" applyAlignment="1">
      <alignment horizontal="center" vertical="center" textRotation="90"/>
    </xf>
    <xf numFmtId="0" fontId="1" fillId="0" borderId="17" xfId="0" applyFont="1" applyBorder="1" applyAlignment="1">
      <alignment horizontal="center" vertical="center" textRotation="90"/>
    </xf>
    <xf numFmtId="0" fontId="10" fillId="4" borderId="11" xfId="0" applyFont="1" applyFill="1" applyBorder="1" applyAlignment="1">
      <alignment horizontal="center" vertical="center" textRotation="90"/>
    </xf>
    <xf numFmtId="0" fontId="10" fillId="4" borderId="37" xfId="0" applyFont="1" applyFill="1" applyBorder="1" applyAlignment="1">
      <alignment horizontal="center" vertical="center" textRotation="90"/>
    </xf>
    <xf numFmtId="0" fontId="1" fillId="0" borderId="20" xfId="0" applyFont="1" applyBorder="1" applyAlignment="1">
      <alignment horizontal="center" vertical="center"/>
    </xf>
    <xf numFmtId="0" fontId="1" fillId="0" borderId="22" xfId="0" applyFont="1" applyBorder="1" applyAlignment="1">
      <alignment horizontal="center" vertical="center"/>
    </xf>
    <xf numFmtId="0" fontId="1" fillId="0" borderId="28" xfId="0" applyFont="1" applyBorder="1" applyAlignment="1">
      <alignment horizontal="center" vertical="center"/>
    </xf>
    <xf numFmtId="0" fontId="1" fillId="0" borderId="25" xfId="0" applyFont="1" applyBorder="1" applyAlignment="1">
      <alignment horizontal="center" vertical="center"/>
    </xf>
    <xf numFmtId="0" fontId="4" fillId="0" borderId="20"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25" xfId="0" applyFont="1" applyBorder="1" applyAlignment="1">
      <alignment horizontal="center" vertical="center" wrapText="1"/>
    </xf>
    <xf numFmtId="49" fontId="4" fillId="0" borderId="20" xfId="0" applyNumberFormat="1" applyFont="1" applyBorder="1" applyAlignment="1">
      <alignment horizontal="center" vertical="center" wrapText="1"/>
    </xf>
    <xf numFmtId="49" fontId="4" fillId="0" borderId="22" xfId="0" applyNumberFormat="1" applyFont="1" applyBorder="1" applyAlignment="1">
      <alignment horizontal="center" vertical="center" wrapText="1"/>
    </xf>
    <xf numFmtId="49" fontId="4" fillId="0" borderId="28" xfId="0" applyNumberFormat="1" applyFont="1" applyBorder="1" applyAlignment="1">
      <alignment horizontal="center" vertical="center" wrapText="1"/>
    </xf>
    <xf numFmtId="49" fontId="4" fillId="0" borderId="25" xfId="0" applyNumberFormat="1" applyFont="1" applyBorder="1" applyAlignment="1">
      <alignment horizontal="center" vertical="center" wrapText="1"/>
    </xf>
    <xf numFmtId="0" fontId="8" fillId="0" borderId="27" xfId="0" applyFont="1" applyBorder="1" applyAlignment="1">
      <alignment horizontal="center" vertical="center" wrapText="1"/>
    </xf>
    <xf numFmtId="0" fontId="8" fillId="0" borderId="0" xfId="0" applyFont="1" applyAlignment="1">
      <alignment horizontal="center" vertical="center" wrapText="1"/>
    </xf>
    <xf numFmtId="0" fontId="8" fillId="0" borderId="26" xfId="0" applyFont="1" applyBorder="1" applyAlignment="1">
      <alignment horizontal="center" vertical="center" wrapText="1"/>
    </xf>
    <xf numFmtId="0" fontId="8" fillId="0" borderId="28"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25" xfId="0" applyFont="1" applyBorder="1" applyAlignment="1">
      <alignment horizontal="center" vertical="center" wrapText="1"/>
    </xf>
    <xf numFmtId="14" fontId="1" fillId="0" borderId="20" xfId="0" applyNumberFormat="1" applyFont="1" applyBorder="1" applyAlignment="1">
      <alignment horizontal="center" vertical="center"/>
    </xf>
    <xf numFmtId="0" fontId="3" fillId="0" borderId="10" xfId="0" applyFont="1" applyBorder="1" applyAlignment="1">
      <alignment horizontal="center" vertical="center" wrapText="1"/>
    </xf>
    <xf numFmtId="0" fontId="3" fillId="0" borderId="16" xfId="0" applyFont="1" applyBorder="1" applyAlignment="1">
      <alignment horizontal="center" vertical="center" wrapText="1"/>
    </xf>
    <xf numFmtId="0" fontId="3" fillId="3" borderId="16" xfId="0" applyFont="1" applyFill="1" applyBorder="1" applyAlignment="1">
      <alignment horizontal="center" vertical="center" wrapText="1"/>
    </xf>
    <xf numFmtId="0" fontId="3" fillId="0" borderId="16" xfId="0" applyFont="1" applyBorder="1" applyAlignment="1">
      <alignment horizontal="center" vertical="center"/>
    </xf>
    <xf numFmtId="0" fontId="3" fillId="0" borderId="18" xfId="0" applyFont="1" applyBorder="1" applyAlignment="1">
      <alignment horizontal="center" vertical="center"/>
    </xf>
    <xf numFmtId="0" fontId="3" fillId="0" borderId="15" xfId="0" applyFont="1" applyBorder="1" applyAlignment="1">
      <alignment horizontal="center" vertical="center"/>
    </xf>
    <xf numFmtId="0" fontId="3" fillId="0" borderId="13" xfId="0" applyFont="1" applyBorder="1" applyAlignment="1">
      <alignment horizontal="center" vertical="center"/>
    </xf>
    <xf numFmtId="0" fontId="3" fillId="0" borderId="30" xfId="0" applyFont="1" applyBorder="1" applyAlignment="1">
      <alignment horizontal="center" vertical="center"/>
    </xf>
    <xf numFmtId="0" fontId="3" fillId="0" borderId="1" xfId="0" applyFont="1" applyBorder="1" applyAlignment="1">
      <alignment horizontal="center" vertical="center" wrapText="1"/>
    </xf>
    <xf numFmtId="0" fontId="3" fillId="0" borderId="5" xfId="0" applyFont="1" applyBorder="1" applyAlignment="1">
      <alignment horizontal="center" vertical="center" wrapText="1"/>
    </xf>
    <xf numFmtId="0" fontId="4" fillId="0" borderId="27" xfId="0" applyFont="1" applyBorder="1" applyAlignment="1">
      <alignment horizontal="center" vertical="center" wrapText="1"/>
    </xf>
    <xf numFmtId="0" fontId="4" fillId="0" borderId="2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21" xfId="0" applyFont="1" applyBorder="1" applyAlignment="1">
      <alignment horizontal="center" vertical="center" wrapText="1"/>
    </xf>
    <xf numFmtId="0" fontId="8" fillId="0" borderId="22" xfId="0" applyFont="1" applyBorder="1" applyAlignment="1">
      <alignment horizontal="center" vertical="center" wrapText="1"/>
    </xf>
    <xf numFmtId="0" fontId="1" fillId="2" borderId="23" xfId="0" applyFont="1" applyFill="1" applyBorder="1" applyAlignment="1">
      <alignment horizontal="center" vertical="center"/>
    </xf>
    <xf numFmtId="0" fontId="1" fillId="2" borderId="7" xfId="0" applyFont="1" applyFill="1" applyBorder="1" applyAlignment="1">
      <alignment horizontal="center" vertical="center"/>
    </xf>
    <xf numFmtId="0" fontId="1" fillId="2" borderId="24" xfId="0" applyFont="1" applyFill="1" applyBorder="1" applyAlignment="1">
      <alignment horizontal="center" vertical="center"/>
    </xf>
    <xf numFmtId="0" fontId="1" fillId="0" borderId="19" xfId="0" applyFont="1" applyBorder="1" applyAlignment="1">
      <alignment horizontal="center" vertical="center" textRotation="90"/>
    </xf>
    <xf numFmtId="0" fontId="1" fillId="0" borderId="14" xfId="0" applyFont="1" applyBorder="1" applyAlignment="1">
      <alignment horizontal="center" vertical="center" textRotation="90"/>
    </xf>
    <xf numFmtId="0" fontId="1" fillId="0" borderId="31" xfId="0" applyFont="1" applyBorder="1" applyAlignment="1">
      <alignment horizontal="center" vertical="center" textRotation="90"/>
    </xf>
    <xf numFmtId="0" fontId="1" fillId="2" borderId="1" xfId="0" applyFont="1" applyFill="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2" fillId="0" borderId="2" xfId="0" applyFont="1" applyBorder="1" applyAlignment="1">
      <alignment horizontal="justify" vertic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1" fillId="2" borderId="18"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1" fillId="2" borderId="34" xfId="0" applyFont="1" applyFill="1" applyBorder="1" applyAlignment="1">
      <alignment horizontal="center" vertical="center" wrapText="1"/>
    </xf>
    <xf numFmtId="0" fontId="1" fillId="2" borderId="19"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 fillId="2" borderId="8" xfId="0" applyFont="1" applyFill="1" applyBorder="1" applyAlignment="1">
      <alignment horizontal="center"/>
    </xf>
    <xf numFmtId="0" fontId="1" fillId="2" borderId="9" xfId="0" applyFont="1" applyFill="1" applyBorder="1" applyAlignment="1">
      <alignment horizontal="center"/>
    </xf>
    <xf numFmtId="0" fontId="1" fillId="2" borderId="10" xfId="0" applyFont="1" applyFill="1" applyBorder="1" applyAlignment="1">
      <alignment horizontal="center"/>
    </xf>
    <xf numFmtId="0" fontId="1" fillId="2" borderId="11" xfId="0" applyFont="1" applyFill="1" applyBorder="1" applyAlignment="1">
      <alignment horizontal="center"/>
    </xf>
    <xf numFmtId="0" fontId="2" fillId="2" borderId="6" xfId="0" applyFont="1" applyFill="1" applyBorder="1" applyAlignment="1">
      <alignment horizontal="center"/>
    </xf>
    <xf numFmtId="0" fontId="2" fillId="2" borderId="12" xfId="0" applyFont="1" applyFill="1" applyBorder="1" applyAlignment="1">
      <alignment horizontal="center"/>
    </xf>
    <xf numFmtId="0" fontId="11" fillId="0" borderId="55" xfId="0" applyFont="1" applyBorder="1" applyAlignment="1" applyProtection="1">
      <alignment horizontal="center" vertical="center" wrapText="1"/>
      <protection locked="0"/>
    </xf>
    <xf numFmtId="0" fontId="11" fillId="0" borderId="45" xfId="0" applyFont="1" applyBorder="1" applyAlignment="1" applyProtection="1">
      <alignment horizontal="center" vertical="center" wrapText="1"/>
      <protection locked="0"/>
    </xf>
    <xf numFmtId="0" fontId="11" fillId="0" borderId="10" xfId="0" applyFont="1" applyBorder="1" applyAlignment="1" applyProtection="1">
      <alignment horizontal="center" vertical="center" wrapText="1"/>
      <protection locked="0"/>
    </xf>
    <xf numFmtId="0" fontId="11" fillId="0" borderId="1" xfId="0" applyFont="1" applyBorder="1" applyAlignment="1" applyProtection="1">
      <alignment horizontal="center" vertical="center" wrapText="1"/>
      <protection locked="0"/>
    </xf>
    <xf numFmtId="0" fontId="11" fillId="0" borderId="34" xfId="0" applyFont="1" applyBorder="1" applyAlignment="1" applyProtection="1">
      <alignment horizontal="center" vertical="center" wrapText="1"/>
      <protection locked="0"/>
    </xf>
    <xf numFmtId="0" fontId="11" fillId="0" borderId="2" xfId="0" applyFont="1" applyBorder="1" applyAlignment="1" applyProtection="1">
      <alignment horizontal="center" vertical="center" wrapText="1"/>
      <protection locked="0"/>
    </xf>
    <xf numFmtId="0" fontId="10" fillId="4" borderId="36" xfId="0" applyFont="1" applyFill="1" applyBorder="1" applyAlignment="1">
      <alignment horizontal="center" vertical="center" textRotation="90"/>
    </xf>
    <xf numFmtId="0" fontId="1" fillId="0" borderId="11" xfId="0" applyFont="1" applyBorder="1" applyAlignment="1">
      <alignment horizontal="center" vertical="center" textRotation="90"/>
    </xf>
    <xf numFmtId="0" fontId="1" fillId="0" borderId="36" xfId="0" applyFont="1" applyBorder="1" applyAlignment="1">
      <alignment horizontal="center" vertical="center" textRotation="90"/>
    </xf>
    <xf numFmtId="0" fontId="1" fillId="0" borderId="37" xfId="0" applyFont="1" applyBorder="1" applyAlignment="1">
      <alignment horizontal="center" vertical="center" textRotation="90"/>
    </xf>
    <xf numFmtId="14" fontId="14" fillId="0" borderId="9" xfId="0" applyNumberFormat="1" applyFont="1" applyBorder="1" applyAlignment="1" applyProtection="1">
      <alignment horizontal="center" vertical="center" wrapText="1"/>
      <protection locked="0"/>
    </xf>
    <xf numFmtId="14" fontId="14" fillId="0" borderId="32" xfId="0" applyNumberFormat="1" applyFont="1" applyBorder="1" applyAlignment="1" applyProtection="1">
      <alignment horizontal="center" vertical="center" wrapText="1"/>
      <protection locked="0"/>
    </xf>
    <xf numFmtId="14" fontId="14" fillId="0" borderId="33" xfId="0" applyNumberFormat="1" applyFont="1" applyBorder="1" applyAlignment="1" applyProtection="1">
      <alignment horizontal="center" vertical="center" wrapText="1"/>
      <protection locked="0"/>
    </xf>
    <xf numFmtId="0" fontId="2" fillId="0" borderId="18"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6" xfId="0" applyFont="1" applyBorder="1" applyAlignment="1">
      <alignment horizontal="center" vertical="center" wrapText="1"/>
    </xf>
    <xf numFmtId="14" fontId="2" fillId="0" borderId="19" xfId="0" applyNumberFormat="1" applyFont="1" applyBorder="1" applyAlignment="1">
      <alignment horizontal="center" vertical="center" wrapText="1"/>
    </xf>
    <xf numFmtId="0" fontId="2" fillId="0" borderId="14" xfId="0" applyFont="1" applyBorder="1" applyAlignment="1">
      <alignment horizontal="center" vertical="center" wrapText="1"/>
    </xf>
    <xf numFmtId="0" fontId="2" fillId="0" borderId="17" xfId="0" applyFont="1" applyBorder="1" applyAlignment="1">
      <alignment horizontal="center" vertical="center" wrapText="1"/>
    </xf>
    <xf numFmtId="0" fontId="11" fillId="0" borderId="13" xfId="0" applyFont="1" applyBorder="1" applyAlignment="1" applyProtection="1">
      <alignment horizontal="center" vertical="center"/>
      <protection locked="0"/>
    </xf>
    <xf numFmtId="0" fontId="11" fillId="0" borderId="10" xfId="0" applyFont="1" applyBorder="1" applyAlignment="1" applyProtection="1">
      <alignment horizontal="left" vertical="center" wrapText="1"/>
      <protection locked="0"/>
    </xf>
    <xf numFmtId="0" fontId="11" fillId="0" borderId="1" xfId="0" applyFont="1" applyBorder="1" applyAlignment="1" applyProtection="1">
      <alignment horizontal="left" vertical="center" wrapText="1"/>
      <protection locked="0"/>
    </xf>
    <xf numFmtId="0" fontId="11" fillId="0" borderId="16" xfId="0" applyFont="1" applyBorder="1" applyAlignment="1" applyProtection="1">
      <alignment horizontal="left" vertical="center" wrapText="1"/>
      <protection locked="0"/>
    </xf>
    <xf numFmtId="0" fontId="12" fillId="0" borderId="9" xfId="0" applyFont="1" applyBorder="1" applyAlignment="1">
      <alignment horizontal="center" vertical="center" wrapText="1"/>
    </xf>
    <xf numFmtId="0" fontId="12" fillId="0" borderId="32" xfId="0" applyFont="1" applyBorder="1" applyAlignment="1">
      <alignment horizontal="center" vertical="center" wrapText="1"/>
    </xf>
    <xf numFmtId="0" fontId="12" fillId="0" borderId="33" xfId="0" applyFont="1" applyBorder="1" applyAlignment="1">
      <alignment horizontal="center" vertical="center" wrapText="1"/>
    </xf>
    <xf numFmtId="0" fontId="10" fillId="4" borderId="9" xfId="0" applyFont="1" applyFill="1" applyBorder="1" applyAlignment="1">
      <alignment horizontal="center" vertical="center" textRotation="90"/>
    </xf>
    <xf numFmtId="0" fontId="10" fillId="4" borderId="32" xfId="0" applyFont="1" applyFill="1" applyBorder="1" applyAlignment="1">
      <alignment horizontal="center" vertical="center" textRotation="90"/>
    </xf>
    <xf numFmtId="0" fontId="12" fillId="0" borderId="59" xfId="0" applyFont="1" applyBorder="1" applyAlignment="1">
      <alignment horizontal="left" vertical="center" wrapText="1"/>
    </xf>
    <xf numFmtId="0" fontId="12" fillId="0" borderId="59" xfId="0" applyFont="1" applyBorder="1" applyAlignment="1">
      <alignment horizontal="left" vertical="top" wrapText="1"/>
    </xf>
    <xf numFmtId="0" fontId="12" fillId="0" borderId="47" xfId="0" applyFont="1" applyBorder="1" applyAlignment="1">
      <alignment horizontal="left" vertical="top" wrapText="1"/>
    </xf>
    <xf numFmtId="0" fontId="12" fillId="0" borderId="60" xfId="0" applyFont="1" applyBorder="1" applyAlignment="1">
      <alignment horizontal="left" vertical="top" wrapText="1"/>
    </xf>
  </cellXfs>
  <cellStyles count="2">
    <cellStyle name="Millares [0]" xfId="1" builtinId="6"/>
    <cellStyle name="Normal" xfId="0" builtinId="0"/>
  </cellStyles>
  <dxfs count="30">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FFC000"/>
        </patternFill>
      </fill>
    </dxf>
    <dxf>
      <fill>
        <patternFill>
          <bgColor rgb="FFFF0000"/>
        </patternFill>
      </fill>
    </dxf>
    <dxf>
      <fill>
        <patternFill>
          <bgColor rgb="FFFFFF00"/>
        </patternFill>
      </fill>
    </dxf>
    <dxf>
      <fill>
        <patternFill>
          <bgColor theme="9" tint="0.39994506668294322"/>
        </patternFill>
      </fill>
    </dxf>
    <dxf>
      <fill>
        <patternFill>
          <bgColor rgb="FF00B050"/>
        </patternFill>
      </fill>
    </dxf>
    <dxf>
      <fill>
        <patternFill>
          <bgColor rgb="FFFFFF00"/>
        </patternFill>
      </fill>
    </dxf>
    <dxf>
      <fill>
        <patternFill>
          <bgColor rgb="FF92D050"/>
        </patternFill>
      </fill>
    </dxf>
    <dxf>
      <fill>
        <patternFill>
          <bgColor rgb="FFFFC000"/>
        </patternFill>
      </fill>
    </dxf>
    <dxf>
      <fill>
        <patternFill>
          <bgColor rgb="FFFF0000"/>
        </patternFill>
      </fill>
    </dxf>
    <dxf>
      <font>
        <b/>
        <i val="0"/>
        <color auto="1"/>
      </font>
      <fill>
        <patternFill>
          <bgColor theme="9" tint="0.39994506668294322"/>
        </patternFill>
      </fill>
    </dxf>
    <dxf>
      <font>
        <b/>
        <i val="0"/>
        <color auto="1"/>
      </font>
      <fill>
        <patternFill>
          <bgColor rgb="FFFFFF00"/>
        </patternFill>
      </fill>
    </dxf>
    <dxf>
      <font>
        <b/>
        <i val="0"/>
        <color auto="1"/>
      </font>
      <fill>
        <patternFill>
          <bgColor theme="5"/>
        </patternFill>
      </fill>
    </dxf>
    <dxf>
      <font>
        <b/>
        <i val="0"/>
        <color auto="1"/>
      </font>
      <fill>
        <patternFill>
          <bgColor rgb="FFFF0000"/>
        </patternFill>
      </fill>
    </dxf>
    <dxf>
      <font>
        <b/>
        <i val="0"/>
        <color auto="1"/>
      </font>
      <fill>
        <patternFill>
          <bgColor rgb="FF00B050"/>
        </patternFill>
      </fill>
    </dxf>
    <dxf>
      <font>
        <b/>
        <i val="0"/>
        <color auto="1"/>
      </font>
      <fill>
        <patternFill>
          <bgColor theme="9" tint="0.39994506668294322"/>
        </patternFill>
      </fill>
    </dxf>
    <dxf>
      <font>
        <b/>
        <i val="0"/>
        <color auto="1"/>
      </font>
      <fill>
        <patternFill>
          <bgColor rgb="FF00B050"/>
        </patternFill>
      </fill>
    </dxf>
    <dxf>
      <font>
        <b/>
        <i val="0"/>
        <color auto="1"/>
      </font>
      <fill>
        <patternFill>
          <bgColor rgb="FFFFFF00"/>
        </patternFill>
      </fill>
    </dxf>
    <dxf>
      <font>
        <b/>
        <i val="0"/>
        <color auto="1"/>
      </font>
      <fill>
        <patternFill>
          <bgColor theme="5"/>
        </patternFill>
      </fill>
    </dxf>
    <dxf>
      <font>
        <b/>
        <i val="0"/>
        <color auto="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3.xml"/><Relationship Id="rId5" Type="http://schemas.openxmlformats.org/officeDocument/2006/relationships/styles" Target="styles.xml"/><Relationship Id="rId10" Type="http://schemas.openxmlformats.org/officeDocument/2006/relationships/customXml" Target="../customXml/item2.xml"/><Relationship Id="rId4" Type="http://schemas.openxmlformats.org/officeDocument/2006/relationships/theme" Target="theme/theme1.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560916</xdr:colOff>
      <xdr:row>0</xdr:row>
      <xdr:rowOff>101599</xdr:rowOff>
    </xdr:from>
    <xdr:to>
      <xdr:col>1</xdr:col>
      <xdr:colOff>1238250</xdr:colOff>
      <xdr:row>7</xdr:row>
      <xdr:rowOff>96800</xdr:rowOff>
    </xdr:to>
    <xdr:pic>
      <xdr:nvPicPr>
        <xdr:cNvPr id="2" name="Imagen 1">
          <a:extLst>
            <a:ext uri="{FF2B5EF4-FFF2-40B4-BE49-F238E27FC236}">
              <a16:creationId xmlns:a16="http://schemas.microsoft.com/office/drawing/2014/main" id="{1BF5B8BD-5FBC-469D-A094-A625C186B6AB}"/>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916" y="101599"/>
          <a:ext cx="1439334" cy="1446743"/>
        </a:xfrm>
        <a:prstGeom prst="rect">
          <a:avLst/>
        </a:prstGeom>
        <a:noFill/>
        <a:ln>
          <a:noFill/>
        </a:ln>
      </xdr:spPr>
    </xdr:pic>
    <xdr:clientData/>
  </xdr:twoCellAnchor>
  <xdr:twoCellAnchor editAs="oneCell">
    <xdr:from>
      <xdr:col>0</xdr:col>
      <xdr:colOff>560916</xdr:colOff>
      <xdr:row>0</xdr:row>
      <xdr:rowOff>101599</xdr:rowOff>
    </xdr:from>
    <xdr:to>
      <xdr:col>1</xdr:col>
      <xdr:colOff>1238250</xdr:colOff>
      <xdr:row>7</xdr:row>
      <xdr:rowOff>20600</xdr:rowOff>
    </xdr:to>
    <xdr:pic>
      <xdr:nvPicPr>
        <xdr:cNvPr id="3" name="Imagen 2">
          <a:extLst>
            <a:ext uri="{FF2B5EF4-FFF2-40B4-BE49-F238E27FC236}">
              <a16:creationId xmlns:a16="http://schemas.microsoft.com/office/drawing/2014/main" id="{F09D6686-9344-48C7-8933-EF1F673C484A}"/>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916" y="101599"/>
          <a:ext cx="1439334" cy="1452526"/>
        </a:xfrm>
        <a:prstGeom prst="rect">
          <a:avLst/>
        </a:prstGeom>
        <a:noFill/>
        <a:ln>
          <a:noFill/>
        </a:ln>
      </xdr:spPr>
    </xdr:pic>
    <xdr:clientData/>
  </xdr:twoCellAnchor>
</xdr:wsDr>
</file>

<file path=xl/persons/person.xml><?xml version="1.0" encoding="utf-8"?>
<personList xmlns="http://schemas.microsoft.com/office/spreadsheetml/2018/threadedcomments" xmlns:x="http://schemas.openxmlformats.org/spreadsheetml/2006/main">
  <person displayName="Willington Granados Herrera" id="{5DEDB9C4-D0B3-4925-904F-5B2B0FA25147}" userId="S::willington.granados@idipron.gov.co::31b240b4-d49a-4bf7-b038-72480c7a6c42"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G17" dT="2023-03-17T17:15:44.96" personId="{5DEDB9C4-D0B3-4925-904F-5B2B0FA25147}" id="{D45A455A-44C3-4B31-B978-4964154088E6}">
    <text>Se toma como base el numero de radicados anual</text>
  </threadedComment>
  <threadedComment ref="G17" dT="2024-03-04T15:28:07.49" personId="{5DEDB9C4-D0B3-4925-904F-5B2B0FA25147}" id="{638FBA70-C034-45D8-89BE-6790E2E3E5CB}" parentId="{D45A455A-44C3-4B31-B978-4964154088E6}">
    <text>Para 2024 se toman como base 7640 Internas Enviadas, 4582 Externas enviadas y 5484 Externas recibidas</text>
  </threadedComment>
  <threadedComment ref="G20" dT="2024-03-04T15:17:50.81" personId="{5DEDB9C4-D0B3-4925-904F-5B2B0FA25147}" id="{5C5E9BF4-3879-459C-A2D0-421D03843620}">
    <text>Se toma como base el numero de días hábiles que tiene el 2024 y que son los días en los que se implementan los lineamientos de gestión documental.</text>
  </threadedComment>
  <threadedComment ref="G25" dT="2024-03-04T15:18:56.43" personId="{5DEDB9C4-D0B3-4925-904F-5B2B0FA25147}" id="{6502FB87-FDA5-48D8-91F7-37675CA5E550}">
    <text xml:space="preserve">Se toman como base  los siguientes instrumentos :
 Cuadro de Clasificación Documental - CCD 
Programa de Gestión Documental - PGD 
Formato Único de Inventario Documental - FUID 
Tablas de Retención Documental - TRD 
 Plan Institucional de Archivos - PINAR 
 Tablas de Control de Acceso - TCA 
Banco Terminológico de Tipos, Series y Subseries Documentales
</text>
    <extLst>
      <x:ext xmlns:xltc2="http://schemas.microsoft.com/office/spreadsheetml/2020/threadedcomments2" uri="{F7C98A9C-CBB3-438F-8F68-D28B6AF4A901}">
        <xltc2:checksum>3594197789</xltc2:checksum>
        <xltc2:hyperlink startIndex="50" length="41" url="https://www.archivogeneral.gov.co/sites/default/files/Estructura_Web/3-transp-act/7-datos-abiertos/ccd-agn.pdf"/>
        <xltc2:hyperlink startIndex="93" length="36" url="https://www.archivogeneral.gov.co/sites/default/files/Estructura_Web/3-transp-act/7-datos-abiertos/pgd-agn-2018-2022.pdf"/>
        <xltc2:hyperlink startIndex="131" length="45" url="https://www.archivogeneral.gov.co/sites/default/files/Estructura_Web/2_Politica_archivistica/Instrumentos_Archivisticos/Formatounicoinventariodocumental.pdf"/>
        <xltc2:hyperlink startIndex="178" length="36" url="https://www.archivogeneral.gov.co/transparencia/datos-abiertos/tablas-retencion-documental"/>
        <xltc2:hyperlink startIndex="216" length="39" url="https://www.archivogeneral.gov.co/sites/default/files/Estructura_Web/3-transp-act/4-plan-presup-inform/4.3-plan-accion/pinar/pinar-2022.pdf"/>
        <xltc2:hyperlink startIndex="257" length="34" url="https://www.archivogeneral.gov.co/sites/default/files/Estructura_Web/3-transp-act/7-datos-abiertos/diagnostico-tca.pdf"/>
        <xltc2:hyperlink startIndex="293" length="61" url="http://banter.archivogeneral.gov.co/banter/vocab/index.php"/>
      </x:ext>
    </extLs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A36"/>
  <sheetViews>
    <sheetView showGridLines="0" tabSelected="1" topLeftCell="A13" zoomScale="60" zoomScaleNormal="60" zoomScaleSheetLayoutView="90" workbookViewId="0">
      <pane ySplit="4" topLeftCell="AN21" activePane="bottomLeft" state="frozen"/>
      <selection pane="bottomLeft" activeCell="AW22" sqref="AW22"/>
    </sheetView>
  </sheetViews>
  <sheetFormatPr defaultColWidth="11.42578125" defaultRowHeight="15.75"/>
  <cols>
    <col min="2" max="2" width="27.140625" customWidth="1"/>
    <col min="3" max="3" width="26" customWidth="1"/>
    <col min="4" max="4" width="19.140625" customWidth="1"/>
    <col min="5" max="5" width="25.42578125" customWidth="1"/>
    <col min="6" max="6" width="16.42578125" customWidth="1"/>
    <col min="7" max="8" width="20.140625" customWidth="1"/>
    <col min="9" max="9" width="9.42578125" customWidth="1"/>
    <col min="10" max="10" width="25.42578125" customWidth="1"/>
    <col min="11" max="11" width="16.28515625" customWidth="1"/>
    <col min="12" max="12" width="20.140625" style="1" customWidth="1"/>
    <col min="13" max="13" width="7.7109375" style="1" customWidth="1"/>
    <col min="14" max="14" width="0.42578125" style="1" customWidth="1"/>
    <col min="15" max="15" width="11.28515625" style="1" customWidth="1"/>
    <col min="16" max="16" width="1" style="1" customWidth="1"/>
    <col min="17" max="17" width="5.140625" style="1" customWidth="1"/>
    <col min="18" max="18" width="46.7109375" style="1" customWidth="1"/>
    <col min="19" max="19" width="15.85546875" style="1" customWidth="1"/>
    <col min="20" max="22" width="5.140625" style="1" customWidth="1"/>
    <col min="23" max="24" width="11.42578125" style="1" customWidth="1"/>
    <col min="25" max="27" width="7.28515625" style="1" customWidth="1"/>
    <col min="28" max="28" width="8.42578125" style="1" customWidth="1"/>
    <col min="29" max="29" width="8" style="1" customWidth="1"/>
    <col min="30" max="31" width="7.28515625" style="1" customWidth="1"/>
    <col min="32" max="32" width="9.28515625" style="1" customWidth="1"/>
    <col min="33" max="33" width="8.42578125" style="4" customWidth="1"/>
    <col min="34" max="34" width="1" style="4" customWidth="1"/>
    <col min="35" max="35" width="26.85546875" style="4" customWidth="1"/>
    <col min="36" max="36" width="26.7109375" style="1" customWidth="1"/>
    <col min="37" max="37" width="20.85546875" style="1" customWidth="1"/>
    <col min="38" max="38" width="1" customWidth="1"/>
    <col min="39" max="39" width="14.7109375" customWidth="1"/>
    <col min="40" max="40" width="50.42578125" customWidth="1"/>
    <col min="41" max="41" width="38.85546875" customWidth="1"/>
    <col min="42" max="42" width="39.140625" customWidth="1"/>
    <col min="43" max="43" width="23.28515625" bestFit="1" customWidth="1"/>
    <col min="44" max="44" width="1" customWidth="1"/>
    <col min="45" max="45" width="34.7109375" customWidth="1"/>
    <col min="46" max="46" width="54.7109375" customWidth="1"/>
  </cols>
  <sheetData>
    <row r="1" spans="1:46" ht="15.75" customHeight="1">
      <c r="A1" s="185"/>
      <c r="B1" s="186"/>
      <c r="C1" s="212" t="s">
        <v>0</v>
      </c>
      <c r="D1" s="213"/>
      <c r="E1" s="213"/>
      <c r="F1" s="213"/>
      <c r="G1" s="213"/>
      <c r="H1" s="213"/>
      <c r="I1" s="213"/>
      <c r="J1" s="213"/>
      <c r="K1" s="213"/>
      <c r="L1" s="213"/>
      <c r="M1" s="213"/>
      <c r="N1" s="213"/>
      <c r="O1" s="213"/>
      <c r="P1" s="213"/>
      <c r="Q1" s="213"/>
      <c r="R1" s="213"/>
      <c r="S1" s="213"/>
      <c r="T1" s="213"/>
      <c r="U1" s="213"/>
      <c r="V1" s="213"/>
      <c r="W1" s="213"/>
      <c r="X1" s="213"/>
      <c r="Y1" s="213"/>
      <c r="Z1" s="213"/>
      <c r="AA1" s="213"/>
      <c r="AB1" s="213"/>
      <c r="AC1" s="213"/>
      <c r="AD1" s="213"/>
      <c r="AE1" s="213"/>
      <c r="AF1" s="213"/>
      <c r="AG1" s="213"/>
      <c r="AH1" s="213"/>
      <c r="AI1" s="213"/>
      <c r="AJ1" s="213"/>
      <c r="AK1" s="213"/>
      <c r="AL1" s="213"/>
      <c r="AM1" s="213"/>
      <c r="AN1" s="213"/>
      <c r="AO1" s="213"/>
      <c r="AP1" s="214"/>
      <c r="AQ1" s="185" t="s">
        <v>1</v>
      </c>
      <c r="AR1" s="186"/>
      <c r="AS1" s="181" t="s">
        <v>2</v>
      </c>
      <c r="AT1" s="182"/>
    </row>
    <row r="2" spans="1:46" ht="15.75" customHeight="1" thickBot="1">
      <c r="A2" s="210"/>
      <c r="B2" s="211"/>
      <c r="C2" s="193"/>
      <c r="D2" s="194"/>
      <c r="E2" s="194"/>
      <c r="F2" s="194"/>
      <c r="G2" s="194"/>
      <c r="H2" s="194"/>
      <c r="I2" s="194"/>
      <c r="J2" s="194"/>
      <c r="K2" s="194"/>
      <c r="L2" s="194"/>
      <c r="M2" s="194"/>
      <c r="N2" s="194"/>
      <c r="O2" s="194"/>
      <c r="P2" s="194"/>
      <c r="Q2" s="194"/>
      <c r="R2" s="194"/>
      <c r="S2" s="194"/>
      <c r="T2" s="194"/>
      <c r="U2" s="194"/>
      <c r="V2" s="194"/>
      <c r="W2" s="194"/>
      <c r="X2" s="194"/>
      <c r="Y2" s="194"/>
      <c r="Z2" s="194"/>
      <c r="AA2" s="194"/>
      <c r="AB2" s="194"/>
      <c r="AC2" s="194"/>
      <c r="AD2" s="194"/>
      <c r="AE2" s="194"/>
      <c r="AF2" s="194"/>
      <c r="AG2" s="194"/>
      <c r="AH2" s="194"/>
      <c r="AI2" s="194"/>
      <c r="AJ2" s="194"/>
      <c r="AK2" s="194"/>
      <c r="AL2" s="194"/>
      <c r="AM2" s="194"/>
      <c r="AN2" s="194"/>
      <c r="AO2" s="194"/>
      <c r="AP2" s="195"/>
      <c r="AQ2" s="187"/>
      <c r="AR2" s="188"/>
      <c r="AS2" s="183"/>
      <c r="AT2" s="184"/>
    </row>
    <row r="3" spans="1:46" ht="15.75" customHeight="1">
      <c r="A3" s="210"/>
      <c r="B3" s="211"/>
      <c r="C3" s="193"/>
      <c r="D3" s="194"/>
      <c r="E3" s="194"/>
      <c r="F3" s="194"/>
      <c r="G3" s="194"/>
      <c r="H3" s="194"/>
      <c r="I3" s="194"/>
      <c r="J3" s="194"/>
      <c r="K3" s="194"/>
      <c r="L3" s="194"/>
      <c r="M3" s="194"/>
      <c r="N3" s="194"/>
      <c r="O3" s="194"/>
      <c r="P3" s="194"/>
      <c r="Q3" s="194"/>
      <c r="R3" s="194"/>
      <c r="S3" s="194"/>
      <c r="T3" s="194"/>
      <c r="U3" s="194"/>
      <c r="V3" s="194"/>
      <c r="W3" s="194"/>
      <c r="X3" s="194"/>
      <c r="Y3" s="194"/>
      <c r="Z3" s="194"/>
      <c r="AA3" s="194"/>
      <c r="AB3" s="194"/>
      <c r="AC3" s="194"/>
      <c r="AD3" s="194"/>
      <c r="AE3" s="194"/>
      <c r="AF3" s="194"/>
      <c r="AG3" s="194"/>
      <c r="AH3" s="194"/>
      <c r="AI3" s="194"/>
      <c r="AJ3" s="194"/>
      <c r="AK3" s="194"/>
      <c r="AL3" s="194"/>
      <c r="AM3" s="194"/>
      <c r="AN3" s="194"/>
      <c r="AO3" s="194"/>
      <c r="AP3" s="195"/>
      <c r="AQ3" s="185" t="s">
        <v>3</v>
      </c>
      <c r="AR3" s="186"/>
      <c r="AS3" s="189" t="s">
        <v>4</v>
      </c>
      <c r="AT3" s="190"/>
    </row>
    <row r="4" spans="1:46" ht="16.5" customHeight="1" thickBot="1">
      <c r="A4" s="210"/>
      <c r="B4" s="211"/>
      <c r="C4" s="196"/>
      <c r="D4" s="197"/>
      <c r="E4" s="197"/>
      <c r="F4" s="197"/>
      <c r="G4" s="197"/>
      <c r="H4" s="197"/>
      <c r="I4" s="197"/>
      <c r="J4" s="197"/>
      <c r="K4" s="197"/>
      <c r="L4" s="197"/>
      <c r="M4" s="197"/>
      <c r="N4" s="197"/>
      <c r="O4" s="197"/>
      <c r="P4" s="197"/>
      <c r="Q4" s="197"/>
      <c r="R4" s="197"/>
      <c r="S4" s="197"/>
      <c r="T4" s="197"/>
      <c r="U4" s="197"/>
      <c r="V4" s="197"/>
      <c r="W4" s="197"/>
      <c r="X4" s="197"/>
      <c r="Y4" s="197"/>
      <c r="Z4" s="197"/>
      <c r="AA4" s="197"/>
      <c r="AB4" s="197"/>
      <c r="AC4" s="197"/>
      <c r="AD4" s="197"/>
      <c r="AE4" s="197"/>
      <c r="AF4" s="197"/>
      <c r="AG4" s="197"/>
      <c r="AH4" s="197"/>
      <c r="AI4" s="197"/>
      <c r="AJ4" s="197"/>
      <c r="AK4" s="197"/>
      <c r="AL4" s="197"/>
      <c r="AM4" s="197"/>
      <c r="AN4" s="197"/>
      <c r="AO4" s="197"/>
      <c r="AP4" s="198"/>
      <c r="AQ4" s="187"/>
      <c r="AR4" s="188"/>
      <c r="AS4" s="191"/>
      <c r="AT4" s="192"/>
    </row>
    <row r="5" spans="1:46" ht="20.45" customHeight="1">
      <c r="A5" s="210"/>
      <c r="B5" s="211"/>
      <c r="C5" s="193" t="s">
        <v>5</v>
      </c>
      <c r="D5" s="194"/>
      <c r="E5" s="194"/>
      <c r="F5" s="194"/>
      <c r="G5" s="194"/>
      <c r="H5" s="194"/>
      <c r="I5" s="194"/>
      <c r="J5" s="194"/>
      <c r="K5" s="194"/>
      <c r="L5" s="194"/>
      <c r="M5" s="194"/>
      <c r="N5" s="194"/>
      <c r="O5" s="194"/>
      <c r="P5" s="194"/>
      <c r="Q5" s="194"/>
      <c r="R5" s="194"/>
      <c r="S5" s="194"/>
      <c r="T5" s="194"/>
      <c r="U5" s="194"/>
      <c r="V5" s="194"/>
      <c r="W5" s="194"/>
      <c r="X5" s="194"/>
      <c r="Y5" s="194"/>
      <c r="Z5" s="194"/>
      <c r="AA5" s="194"/>
      <c r="AB5" s="194"/>
      <c r="AC5" s="194"/>
      <c r="AD5" s="194"/>
      <c r="AE5" s="194"/>
      <c r="AF5" s="194"/>
      <c r="AG5" s="194"/>
      <c r="AH5" s="194"/>
      <c r="AI5" s="194"/>
      <c r="AJ5" s="194"/>
      <c r="AK5" s="194"/>
      <c r="AL5" s="194"/>
      <c r="AM5" s="194"/>
      <c r="AN5" s="194"/>
      <c r="AO5" s="194"/>
      <c r="AP5" s="195"/>
      <c r="AQ5" s="185" t="s">
        <v>6</v>
      </c>
      <c r="AR5" s="186"/>
      <c r="AS5" s="185" t="s">
        <v>7</v>
      </c>
      <c r="AT5" s="186"/>
    </row>
    <row r="6" spans="1:46" ht="15" customHeight="1" thickBot="1">
      <c r="A6" s="210"/>
      <c r="B6" s="211"/>
      <c r="C6" s="193"/>
      <c r="D6" s="194"/>
      <c r="E6" s="194"/>
      <c r="F6" s="194"/>
      <c r="G6" s="194"/>
      <c r="H6" s="194"/>
      <c r="I6" s="194"/>
      <c r="J6" s="194"/>
      <c r="K6" s="194"/>
      <c r="L6" s="194"/>
      <c r="M6" s="194"/>
      <c r="N6" s="194"/>
      <c r="O6" s="194"/>
      <c r="P6" s="194"/>
      <c r="Q6" s="194"/>
      <c r="R6" s="194"/>
      <c r="S6" s="194"/>
      <c r="T6" s="194"/>
      <c r="U6" s="194"/>
      <c r="V6" s="194"/>
      <c r="W6" s="194"/>
      <c r="X6" s="194"/>
      <c r="Y6" s="194"/>
      <c r="Z6" s="194"/>
      <c r="AA6" s="194"/>
      <c r="AB6" s="194"/>
      <c r="AC6" s="194"/>
      <c r="AD6" s="194"/>
      <c r="AE6" s="194"/>
      <c r="AF6" s="194"/>
      <c r="AG6" s="194"/>
      <c r="AH6" s="194"/>
      <c r="AI6" s="194"/>
      <c r="AJ6" s="194"/>
      <c r="AK6" s="194"/>
      <c r="AL6" s="194"/>
      <c r="AM6" s="194"/>
      <c r="AN6" s="194"/>
      <c r="AO6" s="194"/>
      <c r="AP6" s="195"/>
      <c r="AQ6" s="187"/>
      <c r="AR6" s="188"/>
      <c r="AS6" s="187"/>
      <c r="AT6" s="188"/>
    </row>
    <row r="7" spans="1:46" ht="15.75" customHeight="1">
      <c r="A7" s="210"/>
      <c r="B7" s="211"/>
      <c r="C7" s="193"/>
      <c r="D7" s="194"/>
      <c r="E7" s="194"/>
      <c r="F7" s="194"/>
      <c r="G7" s="194"/>
      <c r="H7" s="194"/>
      <c r="I7" s="194"/>
      <c r="J7" s="194"/>
      <c r="K7" s="194"/>
      <c r="L7" s="194"/>
      <c r="M7" s="194"/>
      <c r="N7" s="194"/>
      <c r="O7" s="194"/>
      <c r="P7" s="194"/>
      <c r="Q7" s="194"/>
      <c r="R7" s="194"/>
      <c r="S7" s="194"/>
      <c r="T7" s="194"/>
      <c r="U7" s="194"/>
      <c r="V7" s="194"/>
      <c r="W7" s="194"/>
      <c r="X7" s="194"/>
      <c r="Y7" s="194"/>
      <c r="Z7" s="194"/>
      <c r="AA7" s="194"/>
      <c r="AB7" s="194"/>
      <c r="AC7" s="194"/>
      <c r="AD7" s="194"/>
      <c r="AE7" s="194"/>
      <c r="AF7" s="194"/>
      <c r="AG7" s="194"/>
      <c r="AH7" s="194"/>
      <c r="AI7" s="194"/>
      <c r="AJ7" s="194"/>
      <c r="AK7" s="194"/>
      <c r="AL7" s="194"/>
      <c r="AM7" s="194"/>
      <c r="AN7" s="194"/>
      <c r="AO7" s="194"/>
      <c r="AP7" s="195"/>
      <c r="AQ7" s="185" t="s">
        <v>8</v>
      </c>
      <c r="AR7" s="186"/>
      <c r="AS7" s="199">
        <v>44651</v>
      </c>
      <c r="AT7" s="182"/>
    </row>
    <row r="8" spans="1:46" ht="16.5" customHeight="1" thickBot="1">
      <c r="A8" s="187"/>
      <c r="B8" s="188"/>
      <c r="C8" s="196"/>
      <c r="D8" s="197"/>
      <c r="E8" s="197"/>
      <c r="F8" s="197"/>
      <c r="G8" s="197"/>
      <c r="H8" s="197"/>
      <c r="I8" s="197"/>
      <c r="J8" s="197"/>
      <c r="K8" s="197"/>
      <c r="L8" s="197"/>
      <c r="M8" s="197"/>
      <c r="N8" s="197"/>
      <c r="O8" s="197"/>
      <c r="P8" s="197"/>
      <c r="Q8" s="197"/>
      <c r="R8" s="197"/>
      <c r="S8" s="197"/>
      <c r="T8" s="197"/>
      <c r="U8" s="197"/>
      <c r="V8" s="197"/>
      <c r="W8" s="197"/>
      <c r="X8" s="197"/>
      <c r="Y8" s="197"/>
      <c r="Z8" s="197"/>
      <c r="AA8" s="197"/>
      <c r="AB8" s="197"/>
      <c r="AC8" s="197"/>
      <c r="AD8" s="197"/>
      <c r="AE8" s="197"/>
      <c r="AF8" s="197"/>
      <c r="AG8" s="197"/>
      <c r="AH8" s="197"/>
      <c r="AI8" s="197"/>
      <c r="AJ8" s="197"/>
      <c r="AK8" s="197"/>
      <c r="AL8" s="197"/>
      <c r="AM8" s="197"/>
      <c r="AN8" s="197"/>
      <c r="AO8" s="197"/>
      <c r="AP8" s="198"/>
      <c r="AQ8" s="187"/>
      <c r="AR8" s="188"/>
      <c r="AS8" s="183"/>
      <c r="AT8" s="184"/>
    </row>
    <row r="10" spans="1:46" ht="54" customHeight="1">
      <c r="A10" s="221" t="s">
        <v>9</v>
      </c>
      <c r="B10" s="221"/>
      <c r="C10" s="221"/>
      <c r="D10" s="222" t="s">
        <v>0</v>
      </c>
      <c r="E10" s="223"/>
      <c r="F10" s="223"/>
      <c r="G10" s="223"/>
      <c r="H10" s="223"/>
      <c r="I10" s="223"/>
      <c r="J10" s="223"/>
      <c r="K10" s="223"/>
      <c r="L10" s="223"/>
      <c r="M10" s="224"/>
      <c r="N10" s="29"/>
      <c r="AG10" s="1"/>
      <c r="AH10" s="1"/>
      <c r="AI10" s="1"/>
    </row>
    <row r="11" spans="1:46" s="3" customFormat="1" ht="93" customHeight="1">
      <c r="A11" s="221" t="s">
        <v>10</v>
      </c>
      <c r="B11" s="221"/>
      <c r="C11" s="221"/>
      <c r="D11" s="225" t="s">
        <v>11</v>
      </c>
      <c r="E11" s="226"/>
      <c r="F11" s="226"/>
      <c r="G11" s="226"/>
      <c r="H11" s="226"/>
      <c r="I11" s="226"/>
      <c r="J11" s="226"/>
      <c r="K11" s="226"/>
      <c r="L11" s="226"/>
      <c r="M11" s="227"/>
      <c r="N11" s="30"/>
      <c r="O11" s="2"/>
      <c r="P11" s="2"/>
      <c r="Q11" s="2"/>
      <c r="R11" s="2"/>
      <c r="S11" s="2"/>
      <c r="T11" s="2"/>
      <c r="U11" s="2"/>
      <c r="V11" s="2"/>
      <c r="W11" s="2"/>
      <c r="X11" s="2"/>
      <c r="Y11" s="2"/>
      <c r="Z11" s="2"/>
      <c r="AA11" s="2"/>
      <c r="AB11" s="2"/>
      <c r="AC11" s="2"/>
      <c r="AD11" s="2"/>
      <c r="AE11" s="2"/>
      <c r="AF11" s="2"/>
      <c r="AG11" s="2"/>
      <c r="AH11" s="2"/>
      <c r="AI11" s="2"/>
      <c r="AJ11" s="2"/>
      <c r="AK11" s="2"/>
    </row>
    <row r="12" spans="1:46" s="3" customFormat="1" ht="75" customHeight="1">
      <c r="A12" s="221" t="s">
        <v>12</v>
      </c>
      <c r="B12" s="221"/>
      <c r="C12" s="221"/>
      <c r="D12" s="225" t="s">
        <v>13</v>
      </c>
      <c r="E12" s="226"/>
      <c r="F12" s="226"/>
      <c r="G12" s="226"/>
      <c r="H12" s="226"/>
      <c r="I12" s="226"/>
      <c r="J12" s="226"/>
      <c r="K12" s="226"/>
      <c r="L12" s="226"/>
      <c r="M12" s="227"/>
      <c r="N12" s="30"/>
      <c r="O12" s="2"/>
      <c r="P12" s="2"/>
      <c r="Q12" s="2"/>
      <c r="R12" s="2"/>
      <c r="S12" s="2"/>
      <c r="T12" s="2"/>
      <c r="U12" s="2"/>
      <c r="V12" s="2"/>
      <c r="W12" s="2"/>
      <c r="X12" s="2"/>
      <c r="Y12" s="2"/>
      <c r="Z12" s="2"/>
      <c r="AA12" s="2"/>
      <c r="AB12" s="2"/>
      <c r="AC12" s="2"/>
      <c r="AD12" s="2"/>
      <c r="AE12" s="2"/>
      <c r="AF12" s="2"/>
      <c r="AG12" s="2"/>
      <c r="AH12" s="2"/>
      <c r="AI12" s="2"/>
      <c r="AJ12" s="2"/>
      <c r="AK12" s="2"/>
    </row>
    <row r="13" spans="1:46" s="3" customFormat="1" ht="24.75" customHeight="1" thickBot="1">
      <c r="A13" s="7"/>
      <c r="B13" s="7"/>
      <c r="C13" s="7"/>
      <c r="D13" s="7"/>
      <c r="E13" s="7"/>
      <c r="F13" s="7"/>
      <c r="G13" s="7"/>
      <c r="H13" s="7"/>
      <c r="I13" s="7"/>
      <c r="J13" s="7"/>
      <c r="K13" s="7"/>
      <c r="L13" s="7"/>
      <c r="M13" s="7"/>
      <c r="N13" s="7"/>
      <c r="O13" s="2"/>
      <c r="P13" s="2"/>
      <c r="Q13" s="2"/>
      <c r="R13" s="2"/>
      <c r="S13" s="2"/>
      <c r="T13" s="2"/>
      <c r="U13" s="2"/>
      <c r="V13" s="2"/>
      <c r="W13" s="2"/>
      <c r="X13" s="2"/>
      <c r="Y13" s="2"/>
      <c r="Z13" s="2"/>
      <c r="AA13" s="2"/>
      <c r="AB13" s="2"/>
      <c r="AC13" s="2"/>
      <c r="AD13" s="2"/>
      <c r="AE13" s="2"/>
      <c r="AF13" s="2"/>
      <c r="AG13" s="2"/>
      <c r="AH13" s="2"/>
      <c r="AI13" s="2"/>
      <c r="AJ13" s="2"/>
      <c r="AK13" s="2"/>
    </row>
    <row r="14" spans="1:46" s="3" customFormat="1" ht="24.75" customHeight="1">
      <c r="A14" s="228" t="s">
        <v>14</v>
      </c>
      <c r="B14" s="229"/>
      <c r="C14" s="229"/>
      <c r="D14" s="229"/>
      <c r="E14" s="229"/>
      <c r="F14" s="229"/>
      <c r="G14" s="229"/>
      <c r="H14" s="229"/>
      <c r="I14" s="229"/>
      <c r="J14" s="229"/>
      <c r="K14" s="229"/>
      <c r="L14" s="229"/>
      <c r="M14" s="229"/>
      <c r="N14" s="230"/>
      <c r="O14" s="231"/>
      <c r="P14" s="2"/>
      <c r="Q14" s="236" t="s">
        <v>15</v>
      </c>
      <c r="R14" s="237"/>
      <c r="S14" s="237"/>
      <c r="T14" s="238"/>
      <c r="U14" s="238"/>
      <c r="V14" s="238"/>
      <c r="W14" s="238"/>
      <c r="X14" s="238"/>
      <c r="Y14" s="238"/>
      <c r="Z14" s="237"/>
      <c r="AA14" s="237"/>
      <c r="AB14" s="237"/>
      <c r="AC14" s="237"/>
      <c r="AD14" s="237"/>
      <c r="AE14" s="237"/>
      <c r="AF14" s="237"/>
      <c r="AG14" s="239"/>
      <c r="AH14" s="2"/>
      <c r="AI14" s="125" t="s">
        <v>16</v>
      </c>
      <c r="AJ14" s="143"/>
      <c r="AK14" s="126"/>
      <c r="AM14" s="125" t="s">
        <v>17</v>
      </c>
      <c r="AN14" s="143"/>
      <c r="AO14" s="143"/>
      <c r="AP14" s="143"/>
      <c r="AQ14" s="126"/>
      <c r="AR14" s="43"/>
      <c r="AS14" s="125" t="s">
        <v>18</v>
      </c>
      <c r="AT14" s="126"/>
    </row>
    <row r="15" spans="1:46">
      <c r="A15" s="232"/>
      <c r="B15" s="233"/>
      <c r="C15" s="233"/>
      <c r="D15" s="233"/>
      <c r="E15" s="233"/>
      <c r="F15" s="233"/>
      <c r="G15" s="233"/>
      <c r="H15" s="233"/>
      <c r="I15" s="233"/>
      <c r="J15" s="233"/>
      <c r="K15" s="233"/>
      <c r="L15" s="233"/>
      <c r="M15" s="233"/>
      <c r="N15" s="234"/>
      <c r="O15" s="235"/>
      <c r="P15" s="2"/>
      <c r="Q15" s="31"/>
      <c r="R15" s="32"/>
      <c r="S15" s="32"/>
      <c r="T15" s="118" t="s">
        <v>19</v>
      </c>
      <c r="U15" s="118"/>
      <c r="V15" s="118"/>
      <c r="W15" s="118"/>
      <c r="X15" s="118"/>
      <c r="Y15" s="118"/>
      <c r="Z15" s="240"/>
      <c r="AA15" s="240"/>
      <c r="AB15" s="240"/>
      <c r="AC15" s="240"/>
      <c r="AD15" s="240"/>
      <c r="AE15" s="240"/>
      <c r="AF15" s="240"/>
      <c r="AG15" s="241"/>
      <c r="AH15" s="2"/>
      <c r="AI15" s="215"/>
      <c r="AJ15" s="216"/>
      <c r="AK15" s="217"/>
      <c r="AM15" s="144"/>
      <c r="AN15" s="145"/>
      <c r="AO15" s="146"/>
      <c r="AP15" s="146"/>
      <c r="AQ15" s="147"/>
      <c r="AR15" s="43"/>
      <c r="AS15" s="127"/>
      <c r="AT15" s="128"/>
    </row>
    <row r="16" spans="1:46" s="5" customFormat="1" ht="106.5" customHeight="1">
      <c r="A16" s="11" t="s">
        <v>20</v>
      </c>
      <c r="B16" s="12" t="s">
        <v>21</v>
      </c>
      <c r="C16" s="13" t="s">
        <v>22</v>
      </c>
      <c r="D16" s="13" t="s">
        <v>23</v>
      </c>
      <c r="E16" s="14" t="s">
        <v>24</v>
      </c>
      <c r="F16" s="24" t="s">
        <v>25</v>
      </c>
      <c r="G16" s="45" t="s">
        <v>26</v>
      </c>
      <c r="H16" s="14" t="s">
        <v>27</v>
      </c>
      <c r="I16" s="13" t="s">
        <v>28</v>
      </c>
      <c r="J16" s="13" t="s">
        <v>29</v>
      </c>
      <c r="K16" s="14" t="s">
        <v>30</v>
      </c>
      <c r="L16" s="14" t="s">
        <v>31</v>
      </c>
      <c r="M16" s="13" t="s">
        <v>28</v>
      </c>
      <c r="N16" s="13" t="s">
        <v>32</v>
      </c>
      <c r="O16" s="15" t="s">
        <v>33</v>
      </c>
      <c r="P16" s="2"/>
      <c r="Q16" s="16" t="s">
        <v>34</v>
      </c>
      <c r="R16" s="17" t="s">
        <v>35</v>
      </c>
      <c r="S16" s="35" t="s">
        <v>36</v>
      </c>
      <c r="T16" s="18" t="s">
        <v>37</v>
      </c>
      <c r="U16" s="18" t="s">
        <v>38</v>
      </c>
      <c r="V16" s="18" t="s">
        <v>39</v>
      </c>
      <c r="W16" s="18" t="s">
        <v>40</v>
      </c>
      <c r="X16" s="18" t="s">
        <v>41</v>
      </c>
      <c r="Y16" s="18" t="s">
        <v>42</v>
      </c>
      <c r="Z16" s="19" t="s">
        <v>43</v>
      </c>
      <c r="AA16" s="19" t="s">
        <v>44</v>
      </c>
      <c r="AB16" s="19" t="s">
        <v>28</v>
      </c>
      <c r="AC16" s="19" t="s">
        <v>45</v>
      </c>
      <c r="AD16" s="19" t="s">
        <v>28</v>
      </c>
      <c r="AE16" s="19" t="s">
        <v>32</v>
      </c>
      <c r="AF16" s="19" t="s">
        <v>46</v>
      </c>
      <c r="AG16" s="15" t="s">
        <v>47</v>
      </c>
      <c r="AH16" s="2"/>
      <c r="AI16" s="20" t="s">
        <v>48</v>
      </c>
      <c r="AJ16" s="17" t="s">
        <v>49</v>
      </c>
      <c r="AK16" s="42" t="s">
        <v>50</v>
      </c>
      <c r="AM16" s="79" t="s">
        <v>51</v>
      </c>
      <c r="AN16" s="95" t="s">
        <v>52</v>
      </c>
      <c r="AO16" s="80" t="s">
        <v>53</v>
      </c>
      <c r="AP16" s="80" t="s">
        <v>54</v>
      </c>
      <c r="AQ16" s="81" t="s">
        <v>55</v>
      </c>
      <c r="AR16" s="44"/>
      <c r="AS16" s="79" t="s">
        <v>56</v>
      </c>
      <c r="AT16" s="82" t="s">
        <v>57</v>
      </c>
    </row>
    <row r="17" spans="1:53" ht="331.5" customHeight="1">
      <c r="A17" s="204">
        <v>1</v>
      </c>
      <c r="B17" s="151" t="s">
        <v>58</v>
      </c>
      <c r="C17" s="200" t="s">
        <v>59</v>
      </c>
      <c r="D17" s="200" t="s">
        <v>60</v>
      </c>
      <c r="E17" s="200" t="s">
        <v>61</v>
      </c>
      <c r="F17" s="148"/>
      <c r="G17" s="151">
        <f>7640+4582+5484</f>
        <v>17706</v>
      </c>
      <c r="H17" s="163" t="str">
        <f>IF(G17&lt;=0,"",IF(G17&lt;=2,"Muy Baja",IF(G17&lt;=24,"Baja",IF(G17&lt;=500,"Media",IF(G17&lt;=5000,"Alta","Muy Alta")))))</f>
        <v>Muy Alta</v>
      </c>
      <c r="I17" s="167">
        <f>IF(H17="","",IF(H17="Muy Baja",0.2,IF(H17="Baja",0.4,IF(H17="Media",0.6,IF(H17="Alta",0.8,IF(H17="Muy Alta",1,))))))</f>
        <v>1</v>
      </c>
      <c r="J17" s="157" t="s">
        <v>62</v>
      </c>
      <c r="K17" s="160" t="str">
        <f>+J17</f>
        <v>El riesgo afecta la imagen de la entidad con algunos usuarios de relevancia frente al logro de los objetivos.</v>
      </c>
      <c r="L17" s="163" t="str">
        <f>+VLOOKUP(K17,Datos!$O$4:$P$15,2,FALSE)</f>
        <v>Moderado</v>
      </c>
      <c r="M17" s="167">
        <f>IF(L17="","",IF(L17="Leve",0.2,IF(L17="Menor",0.4,IF(L17="Moderado",0.6,IF(L17="Mayor",0.8,IF(L17="Catastrófico",1,))))))</f>
        <v>0.6</v>
      </c>
      <c r="N17" s="154" t="str">
        <f>+CONCATENATE(H17, " - ", L17)</f>
        <v>Muy Alta - Moderado</v>
      </c>
      <c r="O17" s="271" t="str">
        <f>+VLOOKUP(N17,Datos!J4:K28,2,)</f>
        <v>ALTO</v>
      </c>
      <c r="P17" s="40"/>
      <c r="Q17" s="21">
        <v>1</v>
      </c>
      <c r="R17" s="33" t="s">
        <v>63</v>
      </c>
      <c r="S17" s="46" t="str">
        <f t="shared" ref="S17:S25" si="0">IF(OR(T17="Preventivo",T17="Detectivo"),"Probabilidad",IF(T17="Correctivo","Impacto",""))</f>
        <v>Probabilidad</v>
      </c>
      <c r="T17" s="41" t="s">
        <v>64</v>
      </c>
      <c r="U17" s="41" t="s">
        <v>65</v>
      </c>
      <c r="V17" s="50" t="str">
        <f t="shared" ref="V17:V24" si="1">IF(AND(T17="Preventivo",U17="Automático"),"50%",IF(AND(T17="Preventivo",U17="Manual"),"40%",IF(AND(T17="Detectivo",U17="Automático"),"40%",IF(AND(T17="Detectivo",U17="Manual"),"30%",IF(AND(T17="Correctivo",U17="Automático"),"35%",IF(AND(T17="Correctivo",U17="Manual"),"25%",""))))))</f>
        <v>40%</v>
      </c>
      <c r="W17" s="93" t="s">
        <v>66</v>
      </c>
      <c r="X17" s="41" t="s">
        <v>67</v>
      </c>
      <c r="Y17" s="41" t="s">
        <v>68</v>
      </c>
      <c r="Z17" s="54">
        <f>IFERROR(IF(S17="Probabilidad",(I17-(+I17*V17)),IF(S17="Impacto",I17,"")),"")</f>
        <v>0.6</v>
      </c>
      <c r="AA17" s="55" t="str">
        <f t="shared" ref="AA17:AA26" si="2">IFERROR(IF(Z17="","",IF(Z17&lt;=0.2,"Muy Baja",IF(Z17&lt;=0.4,"Baja",IF(Z17&lt;=0.6,"Media",IF(Z17&lt;=0.8,"Alta","Muy Alta"))))),"")</f>
        <v>Media</v>
      </c>
      <c r="AB17" s="56">
        <f t="shared" ref="AB17:AB26" si="3">+Z17</f>
        <v>0.6</v>
      </c>
      <c r="AC17" s="57" t="str">
        <f t="shared" ref="AC17:AC26" si="4">IFERROR(IF(AD17="","",IF(AD17&lt;=0.2,"Leve",IF(AD17&lt;=0.4,"Menor",IF(AD17&lt;=0.6,"Moderado",IF(AD17&lt;=0.8,"Mayor","Catastrófico"))))),"")</f>
        <v>Moderado</v>
      </c>
      <c r="AD17" s="54">
        <f>IFERROR(IF(S17="Impacto",(M17-(+M17*V17)),IF(S17="Probabilidad",M17,"")),"")</f>
        <v>0.6</v>
      </c>
      <c r="AE17" s="58" t="str">
        <f>+CONCATENATE(AA17, " - ", AC17)</f>
        <v>Media - Moderado</v>
      </c>
      <c r="AF17" s="74" t="str">
        <f>+VLOOKUP(AE17,Datos!$J$4:$K$28,2,)</f>
        <v>MODERADO</v>
      </c>
      <c r="AG17" s="218" t="s">
        <v>69</v>
      </c>
      <c r="AH17" s="40"/>
      <c r="AI17" s="171" t="s">
        <v>70</v>
      </c>
      <c r="AJ17" s="174" t="s">
        <v>71</v>
      </c>
      <c r="AK17" s="252" t="s">
        <v>72</v>
      </c>
      <c r="AM17" s="129"/>
      <c r="AN17" s="100" t="s">
        <v>73</v>
      </c>
      <c r="AO17" s="265" t="s">
        <v>74</v>
      </c>
      <c r="AP17" s="244"/>
      <c r="AQ17" s="131"/>
      <c r="AR17" s="44"/>
      <c r="AS17" s="111" t="s">
        <v>75</v>
      </c>
      <c r="AT17" s="113" t="s">
        <v>76</v>
      </c>
      <c r="AV17" s="105"/>
      <c r="AX17" s="105"/>
    </row>
    <row r="18" spans="1:53" ht="385.5" customHeight="1">
      <c r="A18" s="206"/>
      <c r="B18" s="152"/>
      <c r="C18" s="208"/>
      <c r="D18" s="208"/>
      <c r="E18" s="208"/>
      <c r="F18" s="149"/>
      <c r="G18" s="152"/>
      <c r="H18" s="164"/>
      <c r="I18" s="168"/>
      <c r="J18" s="158"/>
      <c r="K18" s="161"/>
      <c r="L18" s="164"/>
      <c r="M18" s="168"/>
      <c r="N18" s="155"/>
      <c r="O18" s="272"/>
      <c r="P18" s="2"/>
      <c r="Q18" s="8">
        <v>2</v>
      </c>
      <c r="R18" s="97" t="s">
        <v>77</v>
      </c>
      <c r="S18" s="47" t="str">
        <f t="shared" si="0"/>
        <v>Probabilidad</v>
      </c>
      <c r="T18" s="6" t="s">
        <v>78</v>
      </c>
      <c r="U18" s="6" t="s">
        <v>65</v>
      </c>
      <c r="V18" s="51" t="str">
        <f t="shared" si="1"/>
        <v>30%</v>
      </c>
      <c r="W18" s="10" t="s">
        <v>79</v>
      </c>
      <c r="X18" s="99" t="s">
        <v>80</v>
      </c>
      <c r="Y18" s="6" t="s">
        <v>81</v>
      </c>
      <c r="Z18" s="59">
        <f>IFERROR(IF(AND(S17="Probabilidad",S18="Probabilidad"),(AB17-(+AB17*V18)),IF(S18="Probabilidad",(I17-(+I17*V18)),IF(S18="Impacto",AB17,""))),"")</f>
        <v>0.42</v>
      </c>
      <c r="AA18" s="60" t="str">
        <f t="shared" si="2"/>
        <v>Media</v>
      </c>
      <c r="AB18" s="61">
        <f t="shared" si="3"/>
        <v>0.42</v>
      </c>
      <c r="AC18" s="62" t="str">
        <f t="shared" si="4"/>
        <v>Moderado</v>
      </c>
      <c r="AD18" s="59">
        <f>IFERROR(IF(AND(S17="Impacto",S17="Impacto"),(AD17-(+AD17*V18)),IF(S18="Impacto",(M17-(+M17*V18)),IF(S18="Probabilidad",AD17,""))),"")</f>
        <v>0.6</v>
      </c>
      <c r="AE18" s="63" t="str">
        <f t="shared" ref="AE18:AE19" si="5">+CONCATENATE(AA18, " - ", AC18)</f>
        <v>Media - Moderado</v>
      </c>
      <c r="AF18" s="75" t="str">
        <f>+VLOOKUP(AE18,Datos!$J$4:$K$28,2,)</f>
        <v>MODERADO</v>
      </c>
      <c r="AG18" s="219"/>
      <c r="AH18" s="2"/>
      <c r="AI18" s="172"/>
      <c r="AJ18" s="175"/>
      <c r="AK18" s="253"/>
      <c r="AM18" s="264"/>
      <c r="AN18" s="102" t="s">
        <v>82</v>
      </c>
      <c r="AO18" s="266"/>
      <c r="AP18" s="245"/>
      <c r="AQ18" s="132"/>
      <c r="AR18" s="43"/>
      <c r="AS18" s="111" t="s">
        <v>83</v>
      </c>
      <c r="AT18" s="113"/>
    </row>
    <row r="19" spans="1:53" ht="279" customHeight="1">
      <c r="A19" s="207"/>
      <c r="B19" s="153"/>
      <c r="C19" s="209"/>
      <c r="D19" s="209"/>
      <c r="E19" s="209"/>
      <c r="F19" s="150"/>
      <c r="G19" s="153"/>
      <c r="H19" s="165"/>
      <c r="I19" s="169"/>
      <c r="J19" s="158"/>
      <c r="K19" s="161"/>
      <c r="L19" s="165"/>
      <c r="M19" s="169"/>
      <c r="N19" s="155"/>
      <c r="O19" s="272"/>
      <c r="P19" s="2"/>
      <c r="Q19" s="94">
        <v>3</v>
      </c>
      <c r="R19" s="96" t="s">
        <v>84</v>
      </c>
      <c r="S19" s="83" t="str">
        <f t="shared" si="0"/>
        <v>Impacto</v>
      </c>
      <c r="T19" s="84" t="s">
        <v>85</v>
      </c>
      <c r="U19" s="84" t="s">
        <v>65</v>
      </c>
      <c r="V19" s="85" t="str">
        <f t="shared" si="1"/>
        <v>25%</v>
      </c>
      <c r="W19" s="10" t="s">
        <v>79</v>
      </c>
      <c r="X19" s="86" t="s">
        <v>86</v>
      </c>
      <c r="Y19" s="84" t="s">
        <v>87</v>
      </c>
      <c r="Z19" s="87">
        <f>IFERROR(IF(AND(S18="Probabilidad",S19="Probabilidad"),(AB18-(+AB18*V19)),IF(S19="Probabilidad",(I17-(+I17*V19)),IF(S19="Impacto",AB18,""))),"")</f>
        <v>0.42</v>
      </c>
      <c r="AA19" s="88" t="str">
        <f t="shared" si="2"/>
        <v>Media</v>
      </c>
      <c r="AB19" s="89">
        <f t="shared" si="3"/>
        <v>0.42</v>
      </c>
      <c r="AC19" s="90" t="str">
        <f t="shared" si="4"/>
        <v>Moderado</v>
      </c>
      <c r="AD19" s="87">
        <f>IFERROR(IF(AND(S18="Impacto",S18="Impacto"),(AD18-(+AD18*V19)),IF(S19="Impacto",(M17-(+M17*V19)),IF(S19="Probabilidad",AD18,""))),"")</f>
        <v>0.44999999999999996</v>
      </c>
      <c r="AE19" s="91" t="str">
        <f t="shared" si="5"/>
        <v>Media - Moderado</v>
      </c>
      <c r="AF19" s="92" t="str">
        <f>+VLOOKUP(AE19,Datos!$J$4:$K$28,2,)</f>
        <v>MODERADO</v>
      </c>
      <c r="AG19" s="220"/>
      <c r="AH19" s="2"/>
      <c r="AI19" s="173"/>
      <c r="AJ19" s="176"/>
      <c r="AK19" s="254"/>
      <c r="AM19" s="130"/>
      <c r="AN19" s="104" t="s">
        <v>88</v>
      </c>
      <c r="AO19" s="267"/>
      <c r="AP19" s="135"/>
      <c r="AQ19" s="133"/>
      <c r="AR19" s="43"/>
      <c r="AS19" s="111" t="s">
        <v>89</v>
      </c>
      <c r="AT19" s="113"/>
    </row>
    <row r="20" spans="1:53" ht="309.75" customHeight="1">
      <c r="A20" s="204">
        <v>2</v>
      </c>
      <c r="B20" s="151" t="s">
        <v>58</v>
      </c>
      <c r="C20" s="200" t="s">
        <v>59</v>
      </c>
      <c r="D20" s="200" t="s">
        <v>90</v>
      </c>
      <c r="E20" s="200" t="s">
        <v>91</v>
      </c>
      <c r="F20" s="148"/>
      <c r="G20" s="151">
        <v>246</v>
      </c>
      <c r="H20" s="163" t="str">
        <f>IF(G20&lt;=0,"",IF(G20&lt;=2,"Muy Baja",IF(G20&lt;=24,"Baja",IF(G20&lt;=500,"Media",IF(G20&lt;=5000,"Alta","Muy Alta")))))</f>
        <v>Media</v>
      </c>
      <c r="I20" s="167">
        <f>IF(H20="","",IF(H20="Muy Baja",0.2,IF(H20="Baja",0.4,IF(H20="Media",0.6,IF(H20="Alta",0.8,IF(H20="Muy Alta",1,))))))</f>
        <v>0.6</v>
      </c>
      <c r="J20" s="157" t="s">
        <v>92</v>
      </c>
      <c r="K20" s="160" t="str">
        <f>+J20</f>
        <v>El riesgo afecta la imagen de la entidad internamente, de conocimiento general nivel interno, de junta directiva y/o de proveedores</v>
      </c>
      <c r="L20" s="163" t="str">
        <f>+VLOOKUP(K20,Datos!$O$4:$P$15,2,FALSE)</f>
        <v>Menor</v>
      </c>
      <c r="M20" s="167">
        <f>IF(L20="","",IF(L20="Leve",0.2,IF(L20="Menor",0.4,IF(L20="Moderado",0.6,IF(L20="Mayor",0.8,IF(L20="Catastrófico",1,))))))</f>
        <v>0.4</v>
      </c>
      <c r="N20" s="154" t="str">
        <f>+CONCATENATE(H20, " - ", L20)</f>
        <v>Media - Menor</v>
      </c>
      <c r="O20" s="179" t="str">
        <f>+VLOOKUP(N20,Datos!J6:K30,2,)</f>
        <v>MODERADO</v>
      </c>
      <c r="P20" s="2">
        <v>1</v>
      </c>
      <c r="Q20" s="21">
        <v>1</v>
      </c>
      <c r="R20" s="33" t="s">
        <v>93</v>
      </c>
      <c r="S20" s="46" t="str">
        <f t="shared" ref="S20:S24" si="6">IF(OR(T20="Preventivo",T20="Detectivo"),"Probabilidad",IF(T20="Correctivo","Impacto",""))</f>
        <v>Probabilidad</v>
      </c>
      <c r="T20" s="41" t="s">
        <v>64</v>
      </c>
      <c r="U20" s="41" t="s">
        <v>65</v>
      </c>
      <c r="V20" s="50" t="str">
        <f t="shared" si="1"/>
        <v>40%</v>
      </c>
      <c r="W20" s="93" t="s">
        <v>94</v>
      </c>
      <c r="X20" s="41" t="s">
        <v>95</v>
      </c>
      <c r="Y20" s="93" t="s">
        <v>96</v>
      </c>
      <c r="Z20" s="54">
        <f>IFERROR(IF(S20="Probabilidad",(I20-(+I20*V20)),IF(S20="Impacto",I20,"")),"")</f>
        <v>0.36</v>
      </c>
      <c r="AA20" s="55" t="str">
        <f t="shared" ref="AA20:AA24" si="7">IFERROR(IF(Z20="","",IF(Z20&lt;=0.2,"Muy Baja",IF(Z20&lt;=0.4,"Baja",IF(Z20&lt;=0.6,"Media",IF(Z20&lt;=0.8,"Alta","Muy Alta"))))),"")</f>
        <v>Baja</v>
      </c>
      <c r="AB20" s="56">
        <f t="shared" ref="AB20:AB22" si="8">+Z20</f>
        <v>0.36</v>
      </c>
      <c r="AC20" s="57" t="str">
        <f t="shared" ref="AC20:AC24" si="9">IFERROR(IF(AD20="","",IF(AD20&lt;=0.2,"Leve",IF(AD20&lt;=0.4,"Menor",IF(AD20&lt;=0.6,"Moderado",IF(AD20&lt;=0.8,"Mayor","Catastrófico"))))),"")</f>
        <v>Menor</v>
      </c>
      <c r="AD20" s="54">
        <f>IFERROR(IF(S20="Impacto",(M20-(+M20*V20)),IF(S20="Probabilidad",M20,"")),"")</f>
        <v>0.4</v>
      </c>
      <c r="AE20" s="58" t="str">
        <f>+CONCATENATE(AA20, " - ", AC20)</f>
        <v>Baja - Menor</v>
      </c>
      <c r="AF20" s="74" t="str">
        <f>+VLOOKUP(AE20,Datos!$J$4:$K$28,2,)</f>
        <v>MODERADO</v>
      </c>
      <c r="AG20" s="249" t="s">
        <v>97</v>
      </c>
      <c r="AH20" s="2"/>
      <c r="AI20" s="255" t="s">
        <v>98</v>
      </c>
      <c r="AJ20" s="258"/>
      <c r="AK20" s="261"/>
      <c r="AM20" s="129"/>
      <c r="AN20" s="106" t="s">
        <v>99</v>
      </c>
      <c r="AO20" s="268" t="s">
        <v>100</v>
      </c>
      <c r="AP20" s="246"/>
      <c r="AQ20" s="115"/>
      <c r="AR20" s="43"/>
      <c r="AS20" s="140" t="s">
        <v>101</v>
      </c>
      <c r="AT20" s="274" t="s">
        <v>102</v>
      </c>
    </row>
    <row r="21" spans="1:53" ht="200.25" customHeight="1">
      <c r="A21" s="206"/>
      <c r="B21" s="152"/>
      <c r="C21" s="208"/>
      <c r="D21" s="208"/>
      <c r="E21" s="208"/>
      <c r="F21" s="149"/>
      <c r="G21" s="152"/>
      <c r="H21" s="164"/>
      <c r="I21" s="168"/>
      <c r="J21" s="158"/>
      <c r="K21" s="161"/>
      <c r="L21" s="164"/>
      <c r="M21" s="168"/>
      <c r="N21" s="155"/>
      <c r="O21" s="248"/>
      <c r="P21" s="2"/>
      <c r="Q21" s="8">
        <v>2</v>
      </c>
      <c r="R21" s="34" t="s">
        <v>103</v>
      </c>
      <c r="S21" s="47" t="str">
        <f t="shared" si="6"/>
        <v>Probabilidad</v>
      </c>
      <c r="T21" s="6" t="s">
        <v>64</v>
      </c>
      <c r="U21" s="6" t="s">
        <v>65</v>
      </c>
      <c r="V21" s="51" t="str">
        <f t="shared" si="1"/>
        <v>40%</v>
      </c>
      <c r="W21" s="6" t="s">
        <v>104</v>
      </c>
      <c r="X21" s="6" t="s">
        <v>95</v>
      </c>
      <c r="Y21" s="39" t="s">
        <v>105</v>
      </c>
      <c r="Z21" s="59">
        <f>IFERROR(IF(AND(S20="Probabilidad",S21="Probabilidad"),(AB20-(+AB20*V21)),IF(S21="Probabilidad",(I20-(+I20*V21)),IF(S21="Impacto",AB20,""))),"")</f>
        <v>0.216</v>
      </c>
      <c r="AA21" s="60" t="str">
        <f t="shared" si="7"/>
        <v>Baja</v>
      </c>
      <c r="AB21" s="61">
        <f t="shared" si="8"/>
        <v>0.216</v>
      </c>
      <c r="AC21" s="62" t="str">
        <f t="shared" si="9"/>
        <v>Menor</v>
      </c>
      <c r="AD21" s="59">
        <f>IFERROR(IF(AND(S20="Impacto",S20="Impacto"),(AD20-(+AD20*V21)),IF(S21="Impacto",(M20-(+M20*V21)),IF(S21="Probabilidad",AD20,""))),"")</f>
        <v>0.4</v>
      </c>
      <c r="AE21" s="63" t="str">
        <f t="shared" ref="AE21:AE24" si="10">+CONCATENATE(AA21, " - ", AC21)</f>
        <v>Baja - Menor</v>
      </c>
      <c r="AF21" s="75" t="str">
        <f>+VLOOKUP(AE21,Datos!$J$4:$K$28,2,)</f>
        <v>MODERADO</v>
      </c>
      <c r="AG21" s="250"/>
      <c r="AH21" s="2"/>
      <c r="AI21" s="256"/>
      <c r="AJ21" s="259"/>
      <c r="AK21" s="262"/>
      <c r="AM21" s="264"/>
      <c r="AN21" s="101" t="s">
        <v>106</v>
      </c>
      <c r="AO21" s="269"/>
      <c r="AP21" s="247"/>
      <c r="AQ21" s="116"/>
      <c r="AR21" s="43"/>
      <c r="AS21" s="141"/>
      <c r="AT21" s="275"/>
    </row>
    <row r="22" spans="1:53" ht="249.75" customHeight="1">
      <c r="A22" s="206"/>
      <c r="B22" s="152"/>
      <c r="C22" s="208"/>
      <c r="D22" s="208"/>
      <c r="E22" s="208"/>
      <c r="F22" s="149"/>
      <c r="G22" s="152"/>
      <c r="H22" s="164"/>
      <c r="I22" s="168"/>
      <c r="J22" s="158"/>
      <c r="K22" s="161"/>
      <c r="L22" s="164"/>
      <c r="M22" s="168"/>
      <c r="N22" s="155"/>
      <c r="O22" s="248"/>
      <c r="P22" s="2"/>
      <c r="Q22" s="8">
        <v>3</v>
      </c>
      <c r="R22" s="34" t="s">
        <v>107</v>
      </c>
      <c r="S22" s="47" t="str">
        <f t="shared" si="6"/>
        <v>Probabilidad</v>
      </c>
      <c r="T22" s="6" t="s">
        <v>78</v>
      </c>
      <c r="U22" s="6" t="s">
        <v>108</v>
      </c>
      <c r="V22" s="51" t="str">
        <f t="shared" si="1"/>
        <v>40%</v>
      </c>
      <c r="W22" s="10" t="s">
        <v>104</v>
      </c>
      <c r="X22" s="10" t="s">
        <v>109</v>
      </c>
      <c r="Y22" s="6" t="s">
        <v>110</v>
      </c>
      <c r="Z22" s="59">
        <f>IFERROR(IF(AND(S21="Probabilidad",S22="Probabilidad"),(AB21-(+AB21*V22)),IF(S22="Probabilidad",(I20-(+I20*V22)),IF(S22="Impacto",AB21,""))),"")</f>
        <v>0.12959999999999999</v>
      </c>
      <c r="AA22" s="60" t="str">
        <f t="shared" si="7"/>
        <v>Muy Baja</v>
      </c>
      <c r="AB22" s="61">
        <f t="shared" si="8"/>
        <v>0.12959999999999999</v>
      </c>
      <c r="AC22" s="62" t="str">
        <f t="shared" si="9"/>
        <v>Menor</v>
      </c>
      <c r="AD22" s="59">
        <f>IFERROR(IF(AND(S21="Impacto",S21="Impacto"),(AD21-(+AD21*V22)),IF(S22="Impacto",(M20-(+M20*V22)),IF(S22="Probabilidad",AD21,""))),"")</f>
        <v>0.4</v>
      </c>
      <c r="AE22" s="63" t="str">
        <f t="shared" si="10"/>
        <v>Muy Baja - Menor</v>
      </c>
      <c r="AF22" s="75" t="str">
        <f>+VLOOKUP(AE22,Datos!$J$4:$K$28,2,)</f>
        <v>BAJO</v>
      </c>
      <c r="AG22" s="250"/>
      <c r="AH22" s="2"/>
      <c r="AI22" s="256"/>
      <c r="AJ22" s="259"/>
      <c r="AK22" s="262"/>
      <c r="AM22" s="264"/>
      <c r="AN22" s="103" t="s">
        <v>111</v>
      </c>
      <c r="AO22" s="269"/>
      <c r="AP22" s="246"/>
      <c r="AQ22" s="116"/>
      <c r="AR22" s="43"/>
      <c r="AS22" s="141"/>
      <c r="AT22" s="275"/>
      <c r="AW22" s="105"/>
    </row>
    <row r="23" spans="1:53" ht="162.75" customHeight="1">
      <c r="A23" s="207"/>
      <c r="B23" s="153"/>
      <c r="C23" s="209"/>
      <c r="D23" s="209"/>
      <c r="E23" s="209"/>
      <c r="F23" s="150"/>
      <c r="G23" s="153"/>
      <c r="H23" s="165"/>
      <c r="I23" s="169"/>
      <c r="J23" s="158"/>
      <c r="K23" s="161"/>
      <c r="L23" s="165"/>
      <c r="M23" s="169"/>
      <c r="N23" s="155"/>
      <c r="O23" s="248"/>
      <c r="P23" s="2"/>
      <c r="Q23" s="8">
        <v>4</v>
      </c>
      <c r="R23" s="97" t="s">
        <v>112</v>
      </c>
      <c r="S23" s="47" t="str">
        <f t="shared" ref="S23" si="11">IF(OR(T23="Preventivo",T23="Detectivo"),"Probabilidad",IF(T23="Correctivo","Impacto",""))</f>
        <v>Probabilidad</v>
      </c>
      <c r="T23" s="6" t="s">
        <v>64</v>
      </c>
      <c r="U23" s="6" t="s">
        <v>65</v>
      </c>
      <c r="V23" s="51" t="str">
        <f t="shared" ref="V23" si="12">IF(AND(T23="Preventivo",U23="Automático"),"50%",IF(AND(T23="Preventivo",U23="Manual"),"40%",IF(AND(T23="Detectivo",U23="Automático"),"40%",IF(AND(T23="Detectivo",U23="Manual"),"30%",IF(AND(T23="Correctivo",U23="Automático"),"35%",IF(AND(T23="Correctivo",U23="Manual"),"25%",""))))))</f>
        <v>40%</v>
      </c>
      <c r="W23" s="10" t="s">
        <v>113</v>
      </c>
      <c r="X23" s="10" t="s">
        <v>114</v>
      </c>
      <c r="Y23" s="10" t="s">
        <v>115</v>
      </c>
      <c r="Z23" s="59">
        <f>IFERROR(IF(AND(S22="Probabilidad",S23="Probabilidad"),(AB22-(+AB22*V23)),IF(S23="Probabilidad",(I21-(+I21*V23)),IF(S23="Impacto",AB22,""))),"")</f>
        <v>7.7759999999999996E-2</v>
      </c>
      <c r="AA23" s="60" t="str">
        <f t="shared" ref="AA23" si="13">IFERROR(IF(Z23="","",IF(Z23&lt;=0.2,"Muy Baja",IF(Z23&lt;=0.4,"Baja",IF(Z23&lt;=0.6,"Media",IF(Z23&lt;=0.8,"Alta","Muy Alta"))))),"")</f>
        <v>Muy Baja</v>
      </c>
      <c r="AB23" s="61">
        <f t="shared" ref="AB23:AB24" si="14">+Z23</f>
        <v>7.7759999999999996E-2</v>
      </c>
      <c r="AC23" s="62" t="str">
        <f t="shared" ref="AC23" si="15">IFERROR(IF(AD23="","",IF(AD23&lt;=0.2,"Leve",IF(AD23&lt;=0.4,"Menor",IF(AD23&lt;=0.6,"Moderado",IF(AD23&lt;=0.8,"Mayor","Catastrófico"))))),"")</f>
        <v>Menor</v>
      </c>
      <c r="AD23" s="59">
        <f>IFERROR(IF(AND(S22="Impacto",S22="Impacto"),(AD22-(+AD22*V23)),IF(S23="Impacto",(M21-(+M21*V23)),IF(S23="Probabilidad",AD22,""))),"")</f>
        <v>0.4</v>
      </c>
      <c r="AE23" s="63" t="str">
        <f t="shared" ref="AE23" si="16">+CONCATENATE(AA23, " - ", AC23)</f>
        <v>Muy Baja - Menor</v>
      </c>
      <c r="AF23" s="75" t="str">
        <f>+VLOOKUP(AE23,Datos!$J$4:$K$28,2,)</f>
        <v>BAJO</v>
      </c>
      <c r="AG23" s="250"/>
      <c r="AH23" s="2"/>
      <c r="AI23" s="256"/>
      <c r="AJ23" s="259"/>
      <c r="AK23" s="262"/>
      <c r="AM23" s="264"/>
      <c r="AN23" s="107" t="s">
        <v>116</v>
      </c>
      <c r="AO23" s="269"/>
      <c r="AP23" s="247"/>
      <c r="AQ23" s="116"/>
      <c r="AR23" s="43"/>
      <c r="AS23" s="141"/>
      <c r="AT23" s="275"/>
    </row>
    <row r="24" spans="1:53" ht="295.5" customHeight="1">
      <c r="A24" s="205"/>
      <c r="B24" s="203"/>
      <c r="C24" s="201"/>
      <c r="D24" s="201"/>
      <c r="E24" s="201"/>
      <c r="F24" s="202"/>
      <c r="G24" s="203"/>
      <c r="H24" s="166"/>
      <c r="I24" s="170"/>
      <c r="J24" s="159"/>
      <c r="K24" s="162"/>
      <c r="L24" s="166"/>
      <c r="M24" s="170"/>
      <c r="N24" s="156"/>
      <c r="O24" s="180"/>
      <c r="P24" s="2"/>
      <c r="Q24" s="9">
        <v>5</v>
      </c>
      <c r="R24" s="78" t="s">
        <v>117</v>
      </c>
      <c r="S24" s="48" t="str">
        <f t="shared" si="6"/>
        <v>Impacto</v>
      </c>
      <c r="T24" s="22" t="s">
        <v>85</v>
      </c>
      <c r="U24" s="22" t="s">
        <v>65</v>
      </c>
      <c r="V24" s="52" t="str">
        <f t="shared" si="1"/>
        <v>25%</v>
      </c>
      <c r="W24" s="23" t="s">
        <v>118</v>
      </c>
      <c r="X24" s="22" t="s">
        <v>119</v>
      </c>
      <c r="Y24" s="23" t="s">
        <v>120</v>
      </c>
      <c r="Z24" s="64">
        <f>IFERROR(IF(AND(S23="Probabilidad",S24="Probabilidad"),(AB23-(+AB23*V24)),IF(S24="Probabilidad",(I22-(+I22*V24)),IF(S24="Impacto",AB23,""))),"")</f>
        <v>7.7759999999999996E-2</v>
      </c>
      <c r="AA24" s="65" t="str">
        <f t="shared" si="7"/>
        <v>Muy Baja</v>
      </c>
      <c r="AB24" s="66">
        <f t="shared" si="14"/>
        <v>7.7759999999999996E-2</v>
      </c>
      <c r="AC24" s="67" t="str">
        <f t="shared" si="9"/>
        <v>Menor</v>
      </c>
      <c r="AD24" s="64">
        <f>IFERROR(IF(AND(S22="Impacto",S22="Impacto"),(AD22-(+AD22*V24)),IF(S24="Impacto",(M20-(+M20*V24)),IF(S24="Probabilidad",AD22,""))),"")</f>
        <v>0.30000000000000004</v>
      </c>
      <c r="AE24" s="68" t="str">
        <f t="shared" si="10"/>
        <v>Muy Baja - Menor</v>
      </c>
      <c r="AF24" s="76" t="str">
        <f>+VLOOKUP(AE24,Datos!$J$4:$K$28,2,)</f>
        <v>BAJO</v>
      </c>
      <c r="AG24" s="251"/>
      <c r="AH24" s="2"/>
      <c r="AI24" s="257"/>
      <c r="AJ24" s="260"/>
      <c r="AK24" s="263"/>
      <c r="AM24" s="130"/>
      <c r="AN24" s="108" t="s">
        <v>121</v>
      </c>
      <c r="AO24" s="270"/>
      <c r="AP24" s="112"/>
      <c r="AQ24" s="117"/>
      <c r="AR24" s="43"/>
      <c r="AS24" s="142"/>
      <c r="AT24" s="276"/>
      <c r="AU24" s="105"/>
      <c r="AW24" s="105"/>
      <c r="BA24" s="105"/>
    </row>
    <row r="25" spans="1:53" ht="248.25" customHeight="1">
      <c r="A25" s="204">
        <v>3</v>
      </c>
      <c r="B25" s="151" t="s">
        <v>58</v>
      </c>
      <c r="C25" s="200" t="s">
        <v>59</v>
      </c>
      <c r="D25" s="200" t="s">
        <v>122</v>
      </c>
      <c r="E25" s="200" t="s">
        <v>123</v>
      </c>
      <c r="F25" s="148"/>
      <c r="G25" s="151">
        <v>7</v>
      </c>
      <c r="H25" s="163" t="str">
        <f>IF(G25&lt;=0,"",IF(G25&lt;=2,"Muy Baja",IF(G25&lt;=24,"Baja",IF(G25&lt;=500,"Media",IF(G25&lt;=5000,"Alta","Muy Alta")))))</f>
        <v>Baja</v>
      </c>
      <c r="I25" s="167">
        <f>IF(H25="","",IF(H25="Muy Baja",0.2,IF(H25="Baja",0.4,IF(H25="Media",0.6,IF(H25="Alta",0.8,IF(H25="Muy Alta",1,))))))</f>
        <v>0.4</v>
      </c>
      <c r="J25" s="157" t="s">
        <v>92</v>
      </c>
      <c r="K25" s="160" t="str">
        <f>+J25</f>
        <v>El riesgo afecta la imagen de la entidad internamente, de conocimiento general nivel interno, de junta directiva y/o de proveedores</v>
      </c>
      <c r="L25" s="163" t="str">
        <f>+VLOOKUP(K25,Datos!$O$4:$P$15,2,FALSE)</f>
        <v>Menor</v>
      </c>
      <c r="M25" s="167">
        <f>IF(L25="","",IF(L25="Leve",0.2,IF(L25="Menor",0.4,IF(L25="Moderado",0.6,IF(L25="Mayor",0.8,IF(L25="Catastrófico",1,))))))</f>
        <v>0.4</v>
      </c>
      <c r="N25" s="154" t="str">
        <f>+CONCATENATE(H25, " - ", L25)</f>
        <v>Baja - Menor</v>
      </c>
      <c r="O25" s="179" t="str">
        <f>+VLOOKUP(N25,Datos!J4:K28,2,)</f>
        <v>MODERADO</v>
      </c>
      <c r="P25" s="2"/>
      <c r="Q25" s="36">
        <v>1</v>
      </c>
      <c r="R25" s="37" t="s">
        <v>124</v>
      </c>
      <c r="S25" s="49" t="str">
        <f t="shared" si="0"/>
        <v>Probabilidad</v>
      </c>
      <c r="T25" s="38" t="s">
        <v>78</v>
      </c>
      <c r="U25" s="38" t="s">
        <v>65</v>
      </c>
      <c r="V25" s="53" t="str">
        <f t="shared" ref="V25" si="17">IF(AND(T25="Preventivo",U25="Automático"),"50%",IF(AND(T25="Preventivo",U25="Manual"),"40%",IF(AND(T25="Detectivo",U25="Automático"),"40%",IF(AND(T25="Detectivo",U25="Manual"),"30%",IF(AND(T25="Correctivo",U25="Automático"),"35%",IF(AND(T25="Correctivo",U25="Manual"),"25%",""))))))</f>
        <v>30%</v>
      </c>
      <c r="W25" s="98" t="s">
        <v>125</v>
      </c>
      <c r="X25" s="39" t="s">
        <v>95</v>
      </c>
      <c r="Y25" s="39" t="s">
        <v>126</v>
      </c>
      <c r="Z25" s="69">
        <f>IFERROR(IF(S25="Probabilidad",(I25-(+I25*V25)),IF(S25="Impacto",I25,"")),"")</f>
        <v>0.28000000000000003</v>
      </c>
      <c r="AA25" s="70" t="str">
        <f t="shared" si="2"/>
        <v>Baja</v>
      </c>
      <c r="AB25" s="71">
        <f t="shared" si="3"/>
        <v>0.28000000000000003</v>
      </c>
      <c r="AC25" s="72" t="str">
        <f t="shared" si="4"/>
        <v>Menor</v>
      </c>
      <c r="AD25" s="69">
        <f>IFERROR(IF(S25="Impacto",(M25-(+M25*V25)),IF(S25="Probabilidad",M25,"")),"")</f>
        <v>0.4</v>
      </c>
      <c r="AE25" s="73" t="str">
        <f>+CONCATENATE(AA25, " - ", AC25)</f>
        <v>Baja - Menor</v>
      </c>
      <c r="AF25" s="77" t="str">
        <f>+VLOOKUP(AE25,Datos!$J$4:$K$28,2,)</f>
        <v>MODERADO</v>
      </c>
      <c r="AG25" s="177" t="s">
        <v>97</v>
      </c>
      <c r="AH25" s="2"/>
      <c r="AI25" s="123" t="s">
        <v>127</v>
      </c>
      <c r="AJ25" s="119" t="s">
        <v>71</v>
      </c>
      <c r="AK25" s="121" t="s">
        <v>128</v>
      </c>
      <c r="AM25" s="129"/>
      <c r="AN25" s="109" t="s">
        <v>129</v>
      </c>
      <c r="AO25" s="134" t="s">
        <v>130</v>
      </c>
      <c r="AP25" s="136"/>
      <c r="AQ25" s="242"/>
      <c r="AR25" s="43"/>
      <c r="AS25" s="138" t="s">
        <v>131</v>
      </c>
      <c r="AT25" s="273" t="s">
        <v>132</v>
      </c>
    </row>
    <row r="26" spans="1:53" ht="248.25" customHeight="1">
      <c r="A26" s="205"/>
      <c r="B26" s="203"/>
      <c r="C26" s="201"/>
      <c r="D26" s="201"/>
      <c r="E26" s="201"/>
      <c r="F26" s="202"/>
      <c r="G26" s="203"/>
      <c r="H26" s="166"/>
      <c r="I26" s="170"/>
      <c r="J26" s="159"/>
      <c r="K26" s="162"/>
      <c r="L26" s="166"/>
      <c r="M26" s="170"/>
      <c r="N26" s="156"/>
      <c r="O26" s="180"/>
      <c r="P26" s="2"/>
      <c r="Q26" s="9">
        <v>2</v>
      </c>
      <c r="R26" s="78" t="s">
        <v>133</v>
      </c>
      <c r="S26" s="48" t="str">
        <f t="shared" ref="S26" si="18">IF(OR(T26="Preventivo",T26="Detectivo"),"Probabilidad",IF(T26="Correctivo","Impacto",""))</f>
        <v>Impacto</v>
      </c>
      <c r="T26" s="22" t="s">
        <v>85</v>
      </c>
      <c r="U26" s="22" t="s">
        <v>65</v>
      </c>
      <c r="V26" s="52" t="str">
        <f t="shared" ref="V26" si="19">IF(AND(T26="Preventivo",U26="Automático"),"50%",IF(AND(T26="Preventivo",U26="Manual"),"40%",IF(AND(T26="Detectivo",U26="Automático"),"40%",IF(AND(T26="Detectivo",U26="Manual"),"30%",IF(AND(T26="Correctivo",U26="Automático"),"35%",IF(AND(T26="Correctivo",U26="Manual"),"25%",""))))))</f>
        <v>25%</v>
      </c>
      <c r="W26" s="23" t="s">
        <v>125</v>
      </c>
      <c r="X26" s="23" t="s">
        <v>134</v>
      </c>
      <c r="Y26" s="23" t="s">
        <v>135</v>
      </c>
      <c r="Z26" s="64">
        <f>IFERROR(IF(AND(S25="Probabilidad",S26="Probabilidad"),(AB25-(+AB25*V26)),IF(S26="Probabilidad",(I25-(+I25*V26)),IF(S26="Impacto",AB25,""))),"")</f>
        <v>0.28000000000000003</v>
      </c>
      <c r="AA26" s="65" t="str">
        <f t="shared" si="2"/>
        <v>Baja</v>
      </c>
      <c r="AB26" s="66">
        <f t="shared" si="3"/>
        <v>0.28000000000000003</v>
      </c>
      <c r="AC26" s="67" t="str">
        <f t="shared" si="4"/>
        <v>Menor</v>
      </c>
      <c r="AD26" s="64">
        <f>IFERROR(IF(AND(S25="Impacto",S25="Impacto"),(AD25-(+AD25*V26)),IF(S26="Impacto",(M25-(+M25*V26)),IF(S26="Probabilidad",AD25,""))),"")</f>
        <v>0.30000000000000004</v>
      </c>
      <c r="AE26" s="68" t="str">
        <f t="shared" ref="AE26" si="20">+CONCATENATE(AA26, " - ", AC26)</f>
        <v>Baja - Menor</v>
      </c>
      <c r="AF26" s="76" t="str">
        <f>+VLOOKUP(AE26,Datos!$J$4:$K$28,2,)</f>
        <v>MODERADO</v>
      </c>
      <c r="AG26" s="178"/>
      <c r="AH26" s="2"/>
      <c r="AI26" s="124"/>
      <c r="AJ26" s="120"/>
      <c r="AK26" s="122"/>
      <c r="AM26" s="130"/>
      <c r="AN26" s="110" t="s">
        <v>136</v>
      </c>
      <c r="AO26" s="135"/>
      <c r="AP26" s="137"/>
      <c r="AQ26" s="243"/>
      <c r="AR26" s="43"/>
      <c r="AS26" s="139"/>
      <c r="AT26" s="114"/>
    </row>
    <row r="27" spans="1:53">
      <c r="P27" s="2"/>
    </row>
    <row r="28" spans="1:53">
      <c r="P28" s="2"/>
    </row>
    <row r="29" spans="1:53">
      <c r="P29" s="2"/>
    </row>
    <row r="30" spans="1:53">
      <c r="P30" s="2"/>
    </row>
    <row r="31" spans="1:53">
      <c r="P31" s="2"/>
    </row>
    <row r="32" spans="1:53">
      <c r="P32" s="2"/>
    </row>
    <row r="33" spans="16:16">
      <c r="P33" s="2"/>
    </row>
    <row r="34" spans="16:16">
      <c r="P34" s="2"/>
    </row>
    <row r="35" spans="16:16">
      <c r="P35" s="2"/>
    </row>
    <row r="36" spans="16:16">
      <c r="P36" s="2"/>
    </row>
  </sheetData>
  <mergeCells count="99">
    <mergeCell ref="E20:E24"/>
    <mergeCell ref="F20:F24"/>
    <mergeCell ref="G20:G24"/>
    <mergeCell ref="H20:H24"/>
    <mergeCell ref="I20:I24"/>
    <mergeCell ref="AQ25:AQ26"/>
    <mergeCell ref="AP17:AP19"/>
    <mergeCell ref="AP20:AP21"/>
    <mergeCell ref="L17:L19"/>
    <mergeCell ref="O20:O24"/>
    <mergeCell ref="AG20:AG24"/>
    <mergeCell ref="AP22:AP23"/>
    <mergeCell ref="AK17:AK19"/>
    <mergeCell ref="AI20:AI24"/>
    <mergeCell ref="AJ20:AJ24"/>
    <mergeCell ref="AK20:AK24"/>
    <mergeCell ref="AM17:AM19"/>
    <mergeCell ref="AO17:AO19"/>
    <mergeCell ref="AM20:AM24"/>
    <mergeCell ref="AO20:AO24"/>
    <mergeCell ref="O17:O19"/>
    <mergeCell ref="A1:B8"/>
    <mergeCell ref="C1:AP4"/>
    <mergeCell ref="AI14:AK15"/>
    <mergeCell ref="K17:K19"/>
    <mergeCell ref="N17:N19"/>
    <mergeCell ref="AG17:AG19"/>
    <mergeCell ref="A10:C10"/>
    <mergeCell ref="D10:M10"/>
    <mergeCell ref="A11:C11"/>
    <mergeCell ref="D11:M11"/>
    <mergeCell ref="A12:C12"/>
    <mergeCell ref="D12:M12"/>
    <mergeCell ref="E17:E19"/>
    <mergeCell ref="A14:O15"/>
    <mergeCell ref="Q14:AG14"/>
    <mergeCell ref="Z15:AG15"/>
    <mergeCell ref="A25:A26"/>
    <mergeCell ref="B25:B26"/>
    <mergeCell ref="C25:C26"/>
    <mergeCell ref="D25:D26"/>
    <mergeCell ref="B17:B19"/>
    <mergeCell ref="A20:A24"/>
    <mergeCell ref="B20:B24"/>
    <mergeCell ref="C20:C24"/>
    <mergeCell ref="D20:D24"/>
    <mergeCell ref="C17:C19"/>
    <mergeCell ref="D17:D19"/>
    <mergeCell ref="A17:A19"/>
    <mergeCell ref="E25:E26"/>
    <mergeCell ref="F25:F26"/>
    <mergeCell ref="G25:G26"/>
    <mergeCell ref="H25:H26"/>
    <mergeCell ref="I25:I26"/>
    <mergeCell ref="AS1:AT2"/>
    <mergeCell ref="AQ3:AR4"/>
    <mergeCell ref="AS3:AT4"/>
    <mergeCell ref="C5:AP8"/>
    <mergeCell ref="AQ5:AR6"/>
    <mergeCell ref="AS5:AT6"/>
    <mergeCell ref="AQ7:AR8"/>
    <mergeCell ref="AS7:AT8"/>
    <mergeCell ref="AQ1:AR2"/>
    <mergeCell ref="AI17:AI19"/>
    <mergeCell ref="AJ17:AJ19"/>
    <mergeCell ref="M17:M19"/>
    <mergeCell ref="J25:J26"/>
    <mergeCell ref="AG25:AG26"/>
    <mergeCell ref="K25:K26"/>
    <mergeCell ref="L25:L26"/>
    <mergeCell ref="M25:M26"/>
    <mergeCell ref="N25:N26"/>
    <mergeCell ref="O25:O26"/>
    <mergeCell ref="F17:F19"/>
    <mergeCell ref="G17:G19"/>
    <mergeCell ref="N20:N24"/>
    <mergeCell ref="J20:J24"/>
    <mergeCell ref="K20:K24"/>
    <mergeCell ref="L20:L24"/>
    <mergeCell ref="M20:M24"/>
    <mergeCell ref="J17:J19"/>
    <mergeCell ref="H17:H19"/>
    <mergeCell ref="I17:I19"/>
    <mergeCell ref="AT17:AT19"/>
    <mergeCell ref="AT20:AT24"/>
    <mergeCell ref="AT25:AT26"/>
    <mergeCell ref="AQ20:AQ24"/>
    <mergeCell ref="T15:Y15"/>
    <mergeCell ref="AJ25:AJ26"/>
    <mergeCell ref="AK25:AK26"/>
    <mergeCell ref="AI25:AI26"/>
    <mergeCell ref="AS14:AT15"/>
    <mergeCell ref="AM25:AM26"/>
    <mergeCell ref="AQ17:AQ19"/>
    <mergeCell ref="AO25:AO26"/>
    <mergeCell ref="AP25:AP26"/>
    <mergeCell ref="AS25:AS26"/>
    <mergeCell ref="AS20:AS24"/>
    <mergeCell ref="AM14:AQ15"/>
  </mergeCells>
  <conditionalFormatting sqref="H17:H26">
    <cfRule type="cellIs" dxfId="29" priority="80" operator="equal">
      <formula>"Muy Alta"</formula>
    </cfRule>
    <cfRule type="cellIs" dxfId="28" priority="81" operator="equal">
      <formula>"Alta"</formula>
    </cfRule>
    <cfRule type="cellIs" dxfId="27" priority="82" operator="equal">
      <formula>"Media"</formula>
    </cfRule>
    <cfRule type="cellIs" dxfId="26" priority="83" operator="equal">
      <formula>"Muy Baja"</formula>
    </cfRule>
    <cfRule type="cellIs" dxfId="25" priority="84" operator="equal">
      <formula>"Baja"</formula>
    </cfRule>
  </conditionalFormatting>
  <conditionalFormatting sqref="L17:L26">
    <cfRule type="cellIs" dxfId="24" priority="75" operator="equal">
      <formula>"Leve"</formula>
    </cfRule>
    <cfRule type="cellIs" dxfId="23" priority="76" operator="equal">
      <formula>"Catastrófico"</formula>
    </cfRule>
    <cfRule type="cellIs" dxfId="22" priority="77" operator="equal">
      <formula>"Mayor"</formula>
    </cfRule>
    <cfRule type="cellIs" dxfId="21" priority="78" operator="equal">
      <formula>"Moderado"</formula>
    </cfRule>
    <cfRule type="cellIs" dxfId="20" priority="79" operator="equal">
      <formula>"Menor"</formula>
    </cfRule>
  </conditionalFormatting>
  <conditionalFormatting sqref="O17:O26">
    <cfRule type="cellIs" dxfId="19" priority="71" operator="equal">
      <formula>"EXTREMO"</formula>
    </cfRule>
    <cfRule type="cellIs" dxfId="18" priority="72" operator="equal">
      <formula>"ALTO"</formula>
    </cfRule>
    <cfRule type="cellIs" dxfId="17" priority="73" operator="equal">
      <formula>"BAJO"</formula>
    </cfRule>
    <cfRule type="cellIs" dxfId="16" priority="74" operator="equal">
      <formula>"MODERADO"</formula>
    </cfRule>
  </conditionalFormatting>
  <conditionalFormatting sqref="AA17:AA23">
    <cfRule type="cellIs" dxfId="15" priority="24" operator="equal">
      <formula>"B+$Z$17Muy Baja"</formula>
    </cfRule>
  </conditionalFormatting>
  <conditionalFormatting sqref="AA17:AA26">
    <cfRule type="cellIs" dxfId="14" priority="11" operator="equal">
      <formula>"Baja"</formula>
    </cfRule>
    <cfRule type="cellIs" dxfId="13" priority="12" operator="equal">
      <formula>"Media"</formula>
    </cfRule>
    <cfRule type="cellIs" dxfId="12" priority="13" operator="equal">
      <formula>"Muy Alta"</formula>
    </cfRule>
    <cfRule type="cellIs" dxfId="11" priority="14" operator="equal">
      <formula>"Alta"</formula>
    </cfRule>
  </conditionalFormatting>
  <conditionalFormatting sqref="AA24:AA25">
    <cfRule type="cellIs" dxfId="10" priority="38" operator="equal">
      <formula>"Muy Baja"</formula>
    </cfRule>
  </conditionalFormatting>
  <conditionalFormatting sqref="AA26">
    <cfRule type="cellIs" dxfId="9" priority="10" operator="equal">
      <formula>"B+$Z$17Muy Baja"</formula>
    </cfRule>
  </conditionalFormatting>
  <conditionalFormatting sqref="AC17:AC26">
    <cfRule type="cellIs" dxfId="8" priority="5" operator="equal">
      <formula>"Catastrófico"</formula>
    </cfRule>
    <cfRule type="cellIs" dxfId="7" priority="6" operator="equal">
      <formula>"Mayor"</formula>
    </cfRule>
    <cfRule type="cellIs" dxfId="6" priority="7" operator="equal">
      <formula>"Moderado"</formula>
    </cfRule>
    <cfRule type="cellIs" dxfId="5" priority="8" operator="equal">
      <formula>"Menor"</formula>
    </cfRule>
    <cfRule type="cellIs" dxfId="4" priority="9" operator="equal">
      <formula>"Leve"</formula>
    </cfRule>
  </conditionalFormatting>
  <conditionalFormatting sqref="AF17:AF26">
    <cfRule type="cellIs" dxfId="3" priority="1" operator="equal">
      <formula>"EXTREMO"</formula>
    </cfRule>
    <cfRule type="cellIs" dxfId="2" priority="2" operator="equal">
      <formula>"ALTO"</formula>
    </cfRule>
    <cfRule type="cellIs" dxfId="1" priority="3" operator="equal">
      <formula>"BAJO"</formula>
    </cfRule>
    <cfRule type="cellIs" dxfId="0" priority="4" operator="equal">
      <formula>"MODERADO"</formula>
    </cfRule>
  </conditionalFormatting>
  <pageMargins left="0.70866141732283472" right="0.70866141732283472" top="0.74803149606299213" bottom="0.74803149606299213" header="0.31496062992125984" footer="0.31496062992125984"/>
  <pageSetup paperSize="41" scale="54" fitToWidth="3" fitToHeight="3" orientation="landscape" r:id="rId1"/>
  <colBreaks count="1" manualBreakCount="1">
    <brk id="16" max="23" man="1"/>
  </colBreaks>
  <ignoredErrors>
    <ignoredError sqref="O17 M17 L18:M18" evalError="1"/>
  </ignoredErrors>
  <drawing r:id="rId2"/>
  <legacyDrawing r:id="rId3"/>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00000000}">
          <x14:formula1>
            <xm:f>Datos!$A$4:$A$6</xm:f>
          </x14:formula1>
          <xm:sqref>B17:B26</xm:sqref>
        </x14:dataValidation>
        <x14:dataValidation type="list" allowBlank="1" showInputMessage="1" showErrorMessage="1" xr:uid="{00000000-0002-0000-0000-000001000000}">
          <x14:formula1>
            <xm:f>Datos!$O$3:$O$15</xm:f>
          </x14:formula1>
          <xm:sqref>J17:J26</xm:sqref>
        </x14:dataValidation>
        <x14:dataValidation type="list" allowBlank="1" showInputMessage="1" showErrorMessage="1" xr:uid="{00000000-0002-0000-0000-000002000000}">
          <x14:formula1>
            <xm:f>Datos!$P$19:$P$22</xm:f>
          </x14:formula1>
          <xm:sqref>T17:T26</xm:sqref>
        </x14:dataValidation>
        <x14:dataValidation type="list" allowBlank="1" showInputMessage="1" showErrorMessage="1" xr:uid="{00000000-0002-0000-0000-000003000000}">
          <x14:formula1>
            <xm:f>Datos!$P$25:$P$26</xm:f>
          </x14:formula1>
          <xm:sqref>U17:U26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Q28"/>
  <sheetViews>
    <sheetView zoomScale="120" zoomScaleNormal="120" workbookViewId="0">
      <selection activeCell="K28" sqref="K28"/>
    </sheetView>
  </sheetViews>
  <sheetFormatPr defaultColWidth="11.42578125" defaultRowHeight="15"/>
  <cols>
    <col min="7" max="7" width="14.85546875" customWidth="1"/>
    <col min="10" max="10" width="33" customWidth="1"/>
    <col min="15" max="15" width="81.42578125" customWidth="1"/>
  </cols>
  <sheetData>
    <row r="3" spans="1:17">
      <c r="A3" s="26" t="s">
        <v>137</v>
      </c>
      <c r="D3" t="s">
        <v>138</v>
      </c>
      <c r="G3" t="s">
        <v>139</v>
      </c>
      <c r="J3" t="s">
        <v>140</v>
      </c>
      <c r="O3" s="26" t="s">
        <v>141</v>
      </c>
    </row>
    <row r="4" spans="1:17">
      <c r="A4" t="s">
        <v>142</v>
      </c>
      <c r="D4" t="s">
        <v>143</v>
      </c>
      <c r="E4" s="25">
        <v>0.2</v>
      </c>
      <c r="G4" t="s">
        <v>144</v>
      </c>
      <c r="H4" s="25">
        <v>0.2</v>
      </c>
      <c r="J4" t="s">
        <v>145</v>
      </c>
      <c r="K4" t="s">
        <v>146</v>
      </c>
      <c r="O4" t="s">
        <v>147</v>
      </c>
      <c r="P4" s="3" t="s">
        <v>148</v>
      </c>
      <c r="Q4" s="28">
        <v>0.2</v>
      </c>
    </row>
    <row r="5" spans="1:17">
      <c r="A5" t="s">
        <v>58</v>
      </c>
      <c r="D5" t="s">
        <v>149</v>
      </c>
      <c r="E5" s="25">
        <v>0.4</v>
      </c>
      <c r="G5" t="s">
        <v>150</v>
      </c>
      <c r="H5" s="25">
        <v>0.4</v>
      </c>
      <c r="J5" t="s">
        <v>151</v>
      </c>
      <c r="K5" t="s">
        <v>146</v>
      </c>
      <c r="O5" s="27" t="s">
        <v>152</v>
      </c>
      <c r="P5" s="3" t="s">
        <v>153</v>
      </c>
      <c r="Q5" s="28">
        <v>0.4</v>
      </c>
    </row>
    <row r="6" spans="1:17">
      <c r="A6" t="s">
        <v>154</v>
      </c>
      <c r="D6" t="s">
        <v>155</v>
      </c>
      <c r="E6" s="25">
        <v>0.6</v>
      </c>
      <c r="G6" t="s">
        <v>156</v>
      </c>
      <c r="H6" s="25">
        <v>0.6</v>
      </c>
      <c r="J6" t="s">
        <v>157</v>
      </c>
      <c r="K6" t="s">
        <v>156</v>
      </c>
      <c r="O6" t="s">
        <v>158</v>
      </c>
      <c r="P6" s="3" t="s">
        <v>159</v>
      </c>
      <c r="Q6" s="28">
        <v>0.6</v>
      </c>
    </row>
    <row r="7" spans="1:17">
      <c r="D7" t="s">
        <v>160</v>
      </c>
      <c r="E7" s="25">
        <v>0.8</v>
      </c>
      <c r="G7" t="s">
        <v>161</v>
      </c>
      <c r="H7" s="25">
        <v>0.8</v>
      </c>
      <c r="J7" t="s">
        <v>162</v>
      </c>
      <c r="K7" t="s">
        <v>163</v>
      </c>
      <c r="O7" t="s">
        <v>164</v>
      </c>
      <c r="P7" s="3" t="s">
        <v>165</v>
      </c>
      <c r="Q7" s="28">
        <v>0.8</v>
      </c>
    </row>
    <row r="8" spans="1:17">
      <c r="D8" t="s">
        <v>166</v>
      </c>
      <c r="E8" s="25">
        <v>1</v>
      </c>
      <c r="G8" t="s">
        <v>167</v>
      </c>
      <c r="H8" s="25">
        <v>1</v>
      </c>
      <c r="J8" t="s">
        <v>168</v>
      </c>
      <c r="K8" t="s">
        <v>169</v>
      </c>
      <c r="O8" t="s">
        <v>170</v>
      </c>
      <c r="P8" s="3" t="s">
        <v>171</v>
      </c>
      <c r="Q8" s="28">
        <v>1</v>
      </c>
    </row>
    <row r="9" spans="1:17">
      <c r="J9" t="s">
        <v>172</v>
      </c>
      <c r="K9" t="s">
        <v>146</v>
      </c>
    </row>
    <row r="10" spans="1:17">
      <c r="J10" t="s">
        <v>173</v>
      </c>
      <c r="K10" t="s">
        <v>156</v>
      </c>
      <c r="O10" s="26" t="s">
        <v>174</v>
      </c>
    </row>
    <row r="11" spans="1:17">
      <c r="J11" t="s">
        <v>175</v>
      </c>
      <c r="K11" t="s">
        <v>156</v>
      </c>
      <c r="O11" t="s">
        <v>176</v>
      </c>
      <c r="P11" s="3" t="s">
        <v>148</v>
      </c>
      <c r="Q11" s="28">
        <v>0.2</v>
      </c>
    </row>
    <row r="12" spans="1:17" ht="30.75" customHeight="1">
      <c r="J12" t="s">
        <v>177</v>
      </c>
      <c r="K12" t="s">
        <v>163</v>
      </c>
      <c r="O12" s="27" t="s">
        <v>92</v>
      </c>
      <c r="P12" s="3" t="s">
        <v>153</v>
      </c>
      <c r="Q12" s="28">
        <v>0.4</v>
      </c>
    </row>
    <row r="13" spans="1:17" ht="30">
      <c r="J13" t="s">
        <v>178</v>
      </c>
      <c r="K13" t="s">
        <v>169</v>
      </c>
      <c r="O13" s="27" t="s">
        <v>62</v>
      </c>
      <c r="P13" s="3" t="s">
        <v>159</v>
      </c>
      <c r="Q13" s="28">
        <v>0.6</v>
      </c>
    </row>
    <row r="14" spans="1:17" ht="30">
      <c r="J14" t="s">
        <v>179</v>
      </c>
      <c r="K14" t="s">
        <v>156</v>
      </c>
      <c r="O14" s="27" t="s">
        <v>180</v>
      </c>
      <c r="P14" s="3" t="s">
        <v>165</v>
      </c>
      <c r="Q14" s="28">
        <v>0.8</v>
      </c>
    </row>
    <row r="15" spans="1:17" ht="30">
      <c r="J15" t="s">
        <v>181</v>
      </c>
      <c r="K15" t="s">
        <v>156</v>
      </c>
      <c r="O15" s="27" t="s">
        <v>182</v>
      </c>
      <c r="P15" s="3" t="s">
        <v>171</v>
      </c>
      <c r="Q15" s="28">
        <v>1</v>
      </c>
    </row>
    <row r="16" spans="1:17">
      <c r="J16" t="s">
        <v>183</v>
      </c>
      <c r="K16" t="s">
        <v>156</v>
      </c>
    </row>
    <row r="17" spans="10:16">
      <c r="J17" t="s">
        <v>184</v>
      </c>
      <c r="K17" t="s">
        <v>163</v>
      </c>
    </row>
    <row r="18" spans="10:16">
      <c r="J18" t="s">
        <v>185</v>
      </c>
      <c r="K18" t="s">
        <v>169</v>
      </c>
    </row>
    <row r="19" spans="10:16">
      <c r="J19" t="s">
        <v>186</v>
      </c>
      <c r="K19" t="s">
        <v>156</v>
      </c>
      <c r="P19" t="s">
        <v>187</v>
      </c>
    </row>
    <row r="20" spans="10:16">
      <c r="J20" t="s">
        <v>188</v>
      </c>
      <c r="K20" t="s">
        <v>156</v>
      </c>
      <c r="P20" t="s">
        <v>64</v>
      </c>
    </row>
    <row r="21" spans="10:16">
      <c r="J21" t="s">
        <v>189</v>
      </c>
      <c r="K21" t="s">
        <v>163</v>
      </c>
      <c r="P21" t="s">
        <v>78</v>
      </c>
    </row>
    <row r="22" spans="10:16">
      <c r="J22" t="s">
        <v>190</v>
      </c>
      <c r="K22" t="s">
        <v>163</v>
      </c>
      <c r="P22" t="s">
        <v>85</v>
      </c>
    </row>
    <row r="23" spans="10:16">
      <c r="J23" t="s">
        <v>191</v>
      </c>
      <c r="K23" t="s">
        <v>169</v>
      </c>
    </row>
    <row r="24" spans="10:16">
      <c r="J24" t="s">
        <v>192</v>
      </c>
      <c r="K24" t="s">
        <v>163</v>
      </c>
      <c r="P24" t="s">
        <v>193</v>
      </c>
    </row>
    <row r="25" spans="10:16">
      <c r="J25" t="s">
        <v>194</v>
      </c>
      <c r="K25" t="s">
        <v>163</v>
      </c>
      <c r="P25" t="s">
        <v>108</v>
      </c>
    </row>
    <row r="26" spans="10:16">
      <c r="J26" t="s">
        <v>195</v>
      </c>
      <c r="K26" t="s">
        <v>163</v>
      </c>
      <c r="P26" t="s">
        <v>65</v>
      </c>
    </row>
    <row r="27" spans="10:16">
      <c r="J27" t="s">
        <v>196</v>
      </c>
      <c r="K27" t="s">
        <v>163</v>
      </c>
    </row>
    <row r="28" spans="10:16">
      <c r="J28" t="s">
        <v>197</v>
      </c>
      <c r="K28" t="s">
        <v>169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election activeCell="C36" sqref="C36"/>
    </sheetView>
  </sheetViews>
  <sheetFormatPr defaultColWidth="11.42578125" defaultRowHeight="1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8befd943-4f51-4e42-85af-a07052259448">
      <Terms xmlns="http://schemas.microsoft.com/office/infopath/2007/PartnerControls"/>
    </lcf76f155ced4ddcb4097134ff3c332f>
    <TaxCatchAll xmlns="d8efec78-3424-4c97-abf4-c2ff1d9e6d0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C960FE7278092C44B5607AA964C04AD8" ma:contentTypeVersion="18" ma:contentTypeDescription="Crear nuevo documento." ma:contentTypeScope="" ma:versionID="3c334712ddb1a386e221a84023a1ba0c">
  <xsd:schema xmlns:xsd="http://www.w3.org/2001/XMLSchema" xmlns:xs="http://www.w3.org/2001/XMLSchema" xmlns:p="http://schemas.microsoft.com/office/2006/metadata/properties" xmlns:ns2="8befd943-4f51-4e42-85af-a07052259448" xmlns:ns3="d8efec78-3424-4c97-abf4-c2ff1d9e6d03" targetNamespace="http://schemas.microsoft.com/office/2006/metadata/properties" ma:root="true" ma:fieldsID="1ff44eaf9d9925a66300bdb688085a0f" ns2:_="" ns3:_="">
    <xsd:import namespace="8befd943-4f51-4e42-85af-a07052259448"/>
    <xsd:import namespace="d8efec78-3424-4c97-abf4-c2ff1d9e6d03"/>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fd943-4f51-4e42-85af-a0705225944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Etiquetas de imagen" ma:readOnly="false" ma:fieldId="{5cf76f15-5ced-4ddc-b409-7134ff3c332f}" ma:taxonomyMulti="true" ma:sspId="be2b3a10-215b-4d32-87ea-2342d4792ac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8efec78-3424-4c97-abf4-c2ff1d9e6d03" elementFormDefault="qualified">
    <xsd:import namespace="http://schemas.microsoft.com/office/2006/documentManagement/types"/>
    <xsd:import namespace="http://schemas.microsoft.com/office/infopath/2007/PartnerControls"/>
    <xsd:element name="SharedWithUsers" ma:index="16"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Detalles de uso compartido" ma:internalName="SharedWithDetails" ma:readOnly="true">
      <xsd:simpleType>
        <xsd:restriction base="dms:Note">
          <xsd:maxLength value="255"/>
        </xsd:restriction>
      </xsd:simpleType>
    </xsd:element>
    <xsd:element name="TaxCatchAll" ma:index="22" nillable="true" ma:displayName="Taxonomy Catch All Column" ma:hidden="true" ma:list="{dbdcf5c2-d273-4d70-8f91-c5c66f26fa01}" ma:internalName="TaxCatchAll" ma:showField="CatchAllData" ma:web="d8efec78-3424-4c97-abf4-c2ff1d9e6d0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E719025-D5BA-4317-8C08-D19C5338AEA4}"/>
</file>

<file path=customXml/itemProps2.xml><?xml version="1.0" encoding="utf-8"?>
<ds:datastoreItem xmlns:ds="http://schemas.openxmlformats.org/officeDocument/2006/customXml" ds:itemID="{29DEC3FE-20AA-4006-BA69-E746C8AE86FB}"/>
</file>

<file path=customXml/itemProps3.xml><?xml version="1.0" encoding="utf-8"?>
<ds:datastoreItem xmlns:ds="http://schemas.openxmlformats.org/officeDocument/2006/customXml" ds:itemID="{F66000EB-33F2-4AD7-AD8A-C8503AE07F73}"/>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Willington Granados Herrera</dc:creator>
  <cp:keywords/>
  <dc:description/>
  <cp:lastModifiedBy>Control Interno</cp:lastModifiedBy>
  <cp:revision/>
  <dcterms:created xsi:type="dcterms:W3CDTF">2021-05-10T15:52:34Z</dcterms:created>
  <dcterms:modified xsi:type="dcterms:W3CDTF">2025-07-08T21:05:21Z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0x010100C960FE7278092C44B5607AA964C04AD8</vt:lpwstr>
  </property>
  <property fmtid="{D5CDD505-2E9C-101B-9397-08002B2CF9AE}" pid="3" name="MediaServiceImageTags">
    <vt:lpwstr/>
  </property>
</Properties>
</file>